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C:\downloads\"/>
    </mc:Choice>
  </mc:AlternateContent>
  <xr:revisionPtr revIDLastSave="0" documentId="13_ncr:1_{BBC583A3-5E25-42D8-9E64-3BB91956FEB5}" xr6:coauthVersionLast="44" xr6:coauthVersionMax="44" xr10:uidLastSave="{00000000-0000-0000-0000-000000000000}"/>
  <bookViews>
    <workbookView xWindow="28680" yWindow="-120" windowWidth="29040" windowHeight="16440" tabRatio="991" xr2:uid="{00000000-000D-0000-FFFF-FFFF00000000}"/>
  </bookViews>
  <sheets>
    <sheet name="3259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W6" i="1" l="1"/>
  <c r="W7" i="1"/>
  <c r="W8" i="1"/>
  <c r="W9" i="1"/>
  <c r="W10" i="1"/>
  <c r="W11" i="1"/>
  <c r="W12" i="1"/>
  <c r="W13" i="1"/>
  <c r="W14" i="1"/>
  <c r="W15" i="1"/>
  <c r="W16" i="1"/>
  <c r="W17" i="1"/>
  <c r="W18" i="1"/>
  <c r="W19" i="1"/>
  <c r="W20" i="1"/>
  <c r="W21" i="1"/>
  <c r="W22" i="1"/>
  <c r="W23" i="1"/>
  <c r="W24" i="1"/>
  <c r="W25" i="1"/>
  <c r="W26" i="1"/>
  <c r="W27" i="1"/>
  <c r="W28" i="1"/>
  <c r="W29" i="1"/>
  <c r="W30" i="1"/>
  <c r="W31" i="1"/>
  <c r="W32" i="1"/>
  <c r="W33" i="1"/>
  <c r="W5" i="1"/>
  <c r="W36" i="1" l="1"/>
  <c r="S6" i="1" l="1"/>
  <c r="S7" i="1"/>
  <c r="S8" i="1"/>
  <c r="S9" i="1"/>
  <c r="S10" i="1"/>
  <c r="S11" i="1"/>
  <c r="S12" i="1"/>
  <c r="S13" i="1"/>
  <c r="S14" i="1"/>
  <c r="S15" i="1"/>
  <c r="S16" i="1"/>
  <c r="S17" i="1"/>
  <c r="S18" i="1"/>
  <c r="S19" i="1"/>
  <c r="S20" i="1"/>
  <c r="S21" i="1"/>
  <c r="S22" i="1"/>
  <c r="S23" i="1"/>
  <c r="S24" i="1"/>
  <c r="S25" i="1"/>
  <c r="S26" i="1"/>
  <c r="S27" i="1"/>
  <c r="S28" i="1"/>
  <c r="S29" i="1"/>
  <c r="S30" i="1"/>
  <c r="S31" i="1"/>
  <c r="S32" i="1"/>
  <c r="S33" i="1"/>
  <c r="T6" i="1"/>
  <c r="T7" i="1"/>
  <c r="T8" i="1"/>
  <c r="T9" i="1"/>
  <c r="T10" i="1"/>
  <c r="T11" i="1"/>
  <c r="T12" i="1"/>
  <c r="T13" i="1"/>
  <c r="T14" i="1"/>
  <c r="T15" i="1"/>
  <c r="T16" i="1"/>
  <c r="T17" i="1"/>
  <c r="T18" i="1"/>
  <c r="T19" i="1"/>
  <c r="T20" i="1"/>
  <c r="T21" i="1"/>
  <c r="T22" i="1"/>
  <c r="T23" i="1"/>
  <c r="T24" i="1"/>
  <c r="T25" i="1"/>
  <c r="T26" i="1"/>
  <c r="T27" i="1"/>
  <c r="T28" i="1"/>
  <c r="T29" i="1"/>
  <c r="T30" i="1"/>
  <c r="T31" i="1"/>
  <c r="T32" i="1"/>
  <c r="T33" i="1"/>
  <c r="V6" i="1"/>
  <c r="V7" i="1"/>
  <c r="V8" i="1"/>
  <c r="V9" i="1"/>
  <c r="V10" i="1"/>
  <c r="V11" i="1"/>
  <c r="V12" i="1"/>
  <c r="V13" i="1"/>
  <c r="V14" i="1"/>
  <c r="V15" i="1"/>
  <c r="V16" i="1"/>
  <c r="V17" i="1"/>
  <c r="V18" i="1"/>
  <c r="V19" i="1"/>
  <c r="V20" i="1"/>
  <c r="V21" i="1"/>
  <c r="V22" i="1"/>
  <c r="V23" i="1"/>
  <c r="V24" i="1"/>
  <c r="V25" i="1"/>
  <c r="V26" i="1"/>
  <c r="V27" i="1"/>
  <c r="V28" i="1"/>
  <c r="V29" i="1"/>
  <c r="V30" i="1"/>
  <c r="V31" i="1"/>
  <c r="V32" i="1"/>
  <c r="V33" i="1"/>
  <c r="S5" i="1"/>
  <c r="T5" i="1"/>
  <c r="V5" i="1"/>
  <c r="AN16" i="1" l="1"/>
  <c r="AN19" i="1"/>
  <c r="AN18" i="1"/>
  <c r="AN44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5" i="1"/>
  <c r="C37" i="1"/>
  <c r="C38" i="1"/>
  <c r="C39" i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5" i="1"/>
  <c r="H6" i="1"/>
  <c r="H7" i="1"/>
  <c r="J7" i="1" s="1"/>
  <c r="H8" i="1"/>
  <c r="J8" i="1" s="1"/>
  <c r="H9" i="1"/>
  <c r="J9" i="1" s="1"/>
  <c r="H10" i="1"/>
  <c r="J10" i="1" s="1"/>
  <c r="H11" i="1"/>
  <c r="J11" i="1" s="1"/>
  <c r="H12" i="1"/>
  <c r="J12" i="1" s="1"/>
  <c r="H13" i="1"/>
  <c r="J13" i="1" s="1"/>
  <c r="H14" i="1"/>
  <c r="J14" i="1" s="1"/>
  <c r="H15" i="1"/>
  <c r="J15" i="1" s="1"/>
  <c r="H16" i="1"/>
  <c r="J16" i="1" s="1"/>
  <c r="H17" i="1"/>
  <c r="J17" i="1" s="1"/>
  <c r="H18" i="1"/>
  <c r="J18" i="1" s="1"/>
  <c r="H19" i="1"/>
  <c r="J19" i="1" s="1"/>
  <c r="H20" i="1"/>
  <c r="J20" i="1" s="1"/>
  <c r="H21" i="1"/>
  <c r="J21" i="1" s="1"/>
  <c r="H22" i="1"/>
  <c r="J22" i="1" s="1"/>
  <c r="H23" i="1"/>
  <c r="J23" i="1" s="1"/>
  <c r="H24" i="1"/>
  <c r="J24" i="1" s="1"/>
  <c r="H25" i="1"/>
  <c r="J25" i="1" s="1"/>
  <c r="H26" i="1"/>
  <c r="J26" i="1" s="1"/>
  <c r="H27" i="1"/>
  <c r="J27" i="1" s="1"/>
  <c r="H28" i="1"/>
  <c r="J28" i="1" s="1"/>
  <c r="H29" i="1"/>
  <c r="J29" i="1" s="1"/>
  <c r="H30" i="1"/>
  <c r="J30" i="1" s="1"/>
  <c r="H31" i="1"/>
  <c r="J31" i="1" s="1"/>
  <c r="H32" i="1"/>
  <c r="J32" i="1" s="1"/>
  <c r="H33" i="1"/>
  <c r="J33" i="1" s="1"/>
  <c r="H5" i="1"/>
  <c r="J5" i="1" s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5" i="1"/>
  <c r="AL36" i="1"/>
  <c r="AK36" i="1"/>
  <c r="AJ36" i="1"/>
  <c r="AE36" i="1"/>
  <c r="R38" i="1"/>
  <c r="N38" i="1"/>
  <c r="R36" i="1"/>
  <c r="N36" i="1"/>
  <c r="K39" i="1"/>
  <c r="K38" i="1"/>
  <c r="K37" i="1"/>
  <c r="K36" i="1"/>
  <c r="G39" i="1"/>
  <c r="G38" i="1"/>
  <c r="G37" i="1"/>
  <c r="G36" i="1"/>
  <c r="F39" i="1"/>
  <c r="F38" i="1"/>
  <c r="F37" i="1"/>
  <c r="F36" i="1"/>
  <c r="C36" i="1"/>
  <c r="B39" i="1"/>
  <c r="B38" i="1"/>
  <c r="B37" i="1"/>
  <c r="B36" i="1"/>
  <c r="L5" i="1"/>
  <c r="O5" i="1"/>
  <c r="P5" i="1"/>
  <c r="U5" i="1"/>
  <c r="AC5" i="1"/>
  <c r="AD5" i="1"/>
  <c r="AF5" i="1"/>
  <c r="AH5" i="1"/>
  <c r="AI5" i="1"/>
  <c r="L6" i="1"/>
  <c r="O6" i="1"/>
  <c r="P6" i="1"/>
  <c r="U6" i="1"/>
  <c r="AC6" i="1"/>
  <c r="AD6" i="1"/>
  <c r="AF6" i="1"/>
  <c r="AH6" i="1"/>
  <c r="AI6" i="1"/>
  <c r="L7" i="1"/>
  <c r="O7" i="1"/>
  <c r="P7" i="1"/>
  <c r="U7" i="1"/>
  <c r="AC7" i="1"/>
  <c r="AD7" i="1"/>
  <c r="AF7" i="1"/>
  <c r="AH7" i="1"/>
  <c r="AI7" i="1"/>
  <c r="L8" i="1"/>
  <c r="O8" i="1"/>
  <c r="P8" i="1"/>
  <c r="U8" i="1"/>
  <c r="AC8" i="1"/>
  <c r="AD8" i="1"/>
  <c r="AF8" i="1"/>
  <c r="AH8" i="1"/>
  <c r="AI8" i="1"/>
  <c r="L9" i="1"/>
  <c r="O9" i="1"/>
  <c r="P9" i="1"/>
  <c r="U9" i="1"/>
  <c r="AC9" i="1"/>
  <c r="AD9" i="1"/>
  <c r="AF9" i="1"/>
  <c r="AH9" i="1"/>
  <c r="AI9" i="1"/>
  <c r="L10" i="1"/>
  <c r="O10" i="1"/>
  <c r="P10" i="1"/>
  <c r="U10" i="1"/>
  <c r="AC10" i="1"/>
  <c r="AD10" i="1"/>
  <c r="AF10" i="1"/>
  <c r="AH10" i="1"/>
  <c r="AI10" i="1"/>
  <c r="L11" i="1"/>
  <c r="O11" i="1"/>
  <c r="P11" i="1"/>
  <c r="U11" i="1"/>
  <c r="AC11" i="1"/>
  <c r="AD11" i="1"/>
  <c r="AF11" i="1"/>
  <c r="AH11" i="1"/>
  <c r="AI11" i="1"/>
  <c r="L12" i="1"/>
  <c r="O12" i="1"/>
  <c r="P12" i="1"/>
  <c r="U12" i="1"/>
  <c r="AC12" i="1"/>
  <c r="AD12" i="1"/>
  <c r="AF12" i="1"/>
  <c r="AH12" i="1"/>
  <c r="AI12" i="1"/>
  <c r="L13" i="1"/>
  <c r="O13" i="1"/>
  <c r="P13" i="1"/>
  <c r="U13" i="1"/>
  <c r="AC13" i="1"/>
  <c r="AD13" i="1"/>
  <c r="AF13" i="1"/>
  <c r="AH13" i="1"/>
  <c r="AI13" i="1"/>
  <c r="L14" i="1"/>
  <c r="O14" i="1"/>
  <c r="P14" i="1"/>
  <c r="U14" i="1"/>
  <c r="AC14" i="1"/>
  <c r="AD14" i="1"/>
  <c r="AF14" i="1"/>
  <c r="AH14" i="1"/>
  <c r="AI14" i="1"/>
  <c r="L15" i="1"/>
  <c r="O15" i="1"/>
  <c r="P15" i="1"/>
  <c r="U15" i="1"/>
  <c r="AC15" i="1"/>
  <c r="AD15" i="1"/>
  <c r="AF15" i="1"/>
  <c r="AH15" i="1"/>
  <c r="AI15" i="1"/>
  <c r="L16" i="1"/>
  <c r="O16" i="1"/>
  <c r="P16" i="1"/>
  <c r="U16" i="1"/>
  <c r="AC16" i="1"/>
  <c r="AD16" i="1"/>
  <c r="AF16" i="1"/>
  <c r="AH16" i="1"/>
  <c r="AI16" i="1"/>
  <c r="L17" i="1"/>
  <c r="O17" i="1"/>
  <c r="P17" i="1"/>
  <c r="U17" i="1"/>
  <c r="AC17" i="1"/>
  <c r="AD17" i="1"/>
  <c r="AF17" i="1"/>
  <c r="AH17" i="1"/>
  <c r="AI17" i="1"/>
  <c r="L18" i="1"/>
  <c r="O18" i="1"/>
  <c r="P18" i="1"/>
  <c r="U18" i="1"/>
  <c r="AC18" i="1"/>
  <c r="AD18" i="1"/>
  <c r="AF18" i="1"/>
  <c r="AH18" i="1"/>
  <c r="AI18" i="1"/>
  <c r="L19" i="1"/>
  <c r="O19" i="1"/>
  <c r="P19" i="1"/>
  <c r="U19" i="1"/>
  <c r="AC19" i="1"/>
  <c r="AD19" i="1"/>
  <c r="AF19" i="1"/>
  <c r="AH19" i="1"/>
  <c r="AI19" i="1"/>
  <c r="L20" i="1"/>
  <c r="O20" i="1"/>
  <c r="P20" i="1"/>
  <c r="U20" i="1"/>
  <c r="AC20" i="1"/>
  <c r="AD20" i="1"/>
  <c r="AF20" i="1"/>
  <c r="AH20" i="1"/>
  <c r="AI20" i="1"/>
  <c r="L21" i="1"/>
  <c r="O21" i="1"/>
  <c r="P21" i="1"/>
  <c r="U21" i="1"/>
  <c r="AC21" i="1"/>
  <c r="AD21" i="1"/>
  <c r="AF21" i="1"/>
  <c r="AH21" i="1"/>
  <c r="AI21" i="1"/>
  <c r="L22" i="1"/>
  <c r="O22" i="1"/>
  <c r="P22" i="1"/>
  <c r="U22" i="1"/>
  <c r="AC22" i="1"/>
  <c r="AD22" i="1"/>
  <c r="AF22" i="1"/>
  <c r="AH22" i="1"/>
  <c r="AI22" i="1"/>
  <c r="L23" i="1"/>
  <c r="O23" i="1"/>
  <c r="P23" i="1"/>
  <c r="U23" i="1"/>
  <c r="AC23" i="1"/>
  <c r="AD23" i="1"/>
  <c r="AF23" i="1"/>
  <c r="AH23" i="1"/>
  <c r="AI23" i="1"/>
  <c r="L24" i="1"/>
  <c r="O24" i="1"/>
  <c r="P24" i="1"/>
  <c r="U24" i="1"/>
  <c r="AC24" i="1"/>
  <c r="AD24" i="1"/>
  <c r="AF24" i="1"/>
  <c r="AH24" i="1"/>
  <c r="AI24" i="1"/>
  <c r="L25" i="1"/>
  <c r="O25" i="1"/>
  <c r="P25" i="1"/>
  <c r="U25" i="1"/>
  <c r="AC25" i="1"/>
  <c r="AD25" i="1"/>
  <c r="AF25" i="1"/>
  <c r="AH25" i="1"/>
  <c r="AI25" i="1"/>
  <c r="L26" i="1"/>
  <c r="O26" i="1"/>
  <c r="U26" i="1" s="1"/>
  <c r="P26" i="1"/>
  <c r="AC26" i="1"/>
  <c r="AD26" i="1"/>
  <c r="AF26" i="1"/>
  <c r="AH26" i="1"/>
  <c r="AI26" i="1"/>
  <c r="L27" i="1"/>
  <c r="O27" i="1"/>
  <c r="P27" i="1"/>
  <c r="U27" i="1"/>
  <c r="AC27" i="1"/>
  <c r="AD27" i="1"/>
  <c r="AF27" i="1"/>
  <c r="AH27" i="1"/>
  <c r="AI27" i="1"/>
  <c r="L28" i="1"/>
  <c r="O28" i="1"/>
  <c r="P28" i="1"/>
  <c r="U28" i="1"/>
  <c r="AC28" i="1"/>
  <c r="AD28" i="1"/>
  <c r="AF28" i="1"/>
  <c r="AH28" i="1"/>
  <c r="AI28" i="1"/>
  <c r="L29" i="1"/>
  <c r="O29" i="1"/>
  <c r="P29" i="1"/>
  <c r="U29" i="1"/>
  <c r="AC29" i="1"/>
  <c r="AD29" i="1"/>
  <c r="AF29" i="1"/>
  <c r="AH29" i="1"/>
  <c r="AI29" i="1"/>
  <c r="L30" i="1"/>
  <c r="O30" i="1"/>
  <c r="P30" i="1"/>
  <c r="U30" i="1"/>
  <c r="AC30" i="1"/>
  <c r="AD30" i="1"/>
  <c r="AF30" i="1"/>
  <c r="AH30" i="1"/>
  <c r="AI30" i="1"/>
  <c r="L31" i="1"/>
  <c r="O31" i="1"/>
  <c r="P31" i="1"/>
  <c r="U31" i="1"/>
  <c r="AC31" i="1"/>
  <c r="AD31" i="1"/>
  <c r="AF31" i="1"/>
  <c r="AH31" i="1"/>
  <c r="AI31" i="1"/>
  <c r="L32" i="1"/>
  <c r="O32" i="1"/>
  <c r="P32" i="1"/>
  <c r="U32" i="1"/>
  <c r="AC32" i="1"/>
  <c r="AD32" i="1"/>
  <c r="AF32" i="1"/>
  <c r="AH32" i="1"/>
  <c r="AI32" i="1"/>
  <c r="L33" i="1"/>
  <c r="O33" i="1"/>
  <c r="P33" i="1"/>
  <c r="U33" i="1"/>
  <c r="AC33" i="1"/>
  <c r="AD33" i="1"/>
  <c r="AF33" i="1"/>
  <c r="AH33" i="1"/>
  <c r="AI33" i="1"/>
  <c r="AN15" i="1" l="1"/>
  <c r="AG37" i="1"/>
  <c r="AG36" i="1"/>
  <c r="AN10" i="1"/>
  <c r="AB36" i="1"/>
  <c r="AN12" i="1"/>
  <c r="E37" i="1"/>
  <c r="I37" i="1"/>
  <c r="C42" i="1" s="1"/>
  <c r="Q42" i="1" s="1"/>
  <c r="AN17" i="1"/>
  <c r="V36" i="1"/>
  <c r="D37" i="1"/>
  <c r="C41" i="1" s="1"/>
  <c r="Q41" i="1" s="1"/>
  <c r="E36" i="1"/>
  <c r="I38" i="1"/>
  <c r="AN8" i="1" s="1"/>
  <c r="H36" i="1"/>
  <c r="H39" i="1"/>
  <c r="AN6" i="1" s="1"/>
  <c r="I39" i="1"/>
  <c r="H37" i="1"/>
  <c r="I36" i="1"/>
  <c r="H38" i="1"/>
  <c r="J6" i="1"/>
  <c r="AN14" i="1" s="1"/>
  <c r="D38" i="1"/>
  <c r="E38" i="1"/>
  <c r="AN5" i="1" s="1"/>
  <c r="D39" i="1"/>
  <c r="AN7" i="1" s="1"/>
  <c r="D36" i="1"/>
  <c r="E39" i="1"/>
  <c r="Q43" i="1" l="1"/>
  <c r="AG43" i="1"/>
  <c r="AN11" i="1"/>
  <c r="C43" i="1"/>
  <c r="C44" i="1"/>
  <c r="Q44" i="1" s="1"/>
</calcChain>
</file>

<file path=xl/sharedStrings.xml><?xml version="1.0" encoding="utf-8"?>
<sst xmlns="http://schemas.openxmlformats.org/spreadsheetml/2006/main" count="121" uniqueCount="103">
  <si>
    <t xml:space="preserve">    TEMPERATURES</t>
  </si>
  <si>
    <t>RAINFALL</t>
  </si>
  <si>
    <t>SNOW</t>
  </si>
  <si>
    <t>STATE OF</t>
  </si>
  <si>
    <t xml:space="preserve">   D e g r e e s  C e l s i u s</t>
  </si>
  <si>
    <r>
      <t xml:space="preserve">Millimetres     </t>
    </r>
    <r>
      <rPr>
        <sz val="5.5"/>
        <rFont val="Arial"/>
        <family val="2"/>
      </rPr>
      <t xml:space="preserve"> </t>
    </r>
    <r>
      <rPr>
        <sz val="6"/>
        <rFont val="Arial"/>
        <family val="2"/>
      </rPr>
      <t>TR=trace, XX=dew/fog</t>
    </r>
  </si>
  <si>
    <t>DEPTH</t>
  </si>
  <si>
    <t>GROUND</t>
  </si>
  <si>
    <t>DAYS WITH:</t>
  </si>
  <si>
    <t>DAY</t>
  </si>
  <si>
    <t>Night Max 21-09</t>
  </si>
  <si>
    <t>Day Max 09-21</t>
  </si>
  <si>
    <t>Night Min 21-09</t>
  </si>
  <si>
    <t>Day Min 09-21</t>
  </si>
  <si>
    <t>24 hr min &lt; 0 ?</t>
  </si>
  <si>
    <t>Grass Min 15-09</t>
  </si>
  <si>
    <t>Grass Min     &lt; 0 ?</t>
  </si>
  <si>
    <r>
      <t xml:space="preserve">12hr 09-21 </t>
    </r>
    <r>
      <rPr>
        <sz val="5"/>
        <rFont val="Arial"/>
        <family val="2"/>
      </rPr>
      <t xml:space="preserve">(TO 2100 THIS DAY)                                   </t>
    </r>
  </si>
  <si>
    <t>24HR TOTAL</t>
  </si>
  <si>
    <r>
      <t xml:space="preserve">12hr 21-09 </t>
    </r>
    <r>
      <rPr>
        <sz val="5"/>
        <rFont val="Arial"/>
        <family val="2"/>
      </rPr>
      <t>(TO 0900    NEXT DAY)</t>
    </r>
  </si>
  <si>
    <t>CM</t>
  </si>
  <si>
    <t>No snow cover</t>
  </si>
  <si>
    <t>Snow cover</t>
  </si>
  <si>
    <t>Concrete</t>
  </si>
  <si>
    <t>Snow/sleet</t>
  </si>
  <si>
    <t>count days of snow</t>
  </si>
  <si>
    <t>Snow lying</t>
  </si>
  <si>
    <t>count days of hail</t>
  </si>
  <si>
    <t>Hail etc.</t>
  </si>
  <si>
    <t>Thunder</t>
  </si>
  <si>
    <t>Fog at 09hr</t>
  </si>
  <si>
    <t>Gale</t>
  </si>
  <si>
    <t>EXTREMES:</t>
  </si>
  <si>
    <t>ON DATE(S)</t>
  </si>
  <si>
    <t>Highest Maximum</t>
  </si>
  <si>
    <t>Lowest Minimum</t>
  </si>
  <si>
    <t>Lowest Maximum</t>
  </si>
  <si>
    <t>Highest Minimum</t>
  </si>
  <si>
    <t>Total Rainfall</t>
  </si>
  <si>
    <t>mm</t>
  </si>
  <si>
    <t xml:space="preserve"> which equals</t>
  </si>
  <si>
    <t>inches</t>
  </si>
  <si>
    <t>Most in a day</t>
  </si>
  <si>
    <t>NUMBER OF DAYS WITH:</t>
  </si>
  <si>
    <t>Air minimum &lt; 0</t>
  </si>
  <si>
    <t>Grass min &lt; 0</t>
  </si>
  <si>
    <t>Rain =&gt; 0.2mm</t>
  </si>
  <si>
    <t>Rain =&gt; 1.0mm</t>
  </si>
  <si>
    <t>CODE FIGURES USED</t>
  </si>
  <si>
    <t>STATE OF GROUND - NO SNOW:</t>
  </si>
  <si>
    <t>0: DRY,  1: MOIST,  2: WET,  3: FLOODED,  4: FROZEN,</t>
  </si>
  <si>
    <t>5: GLAZE ON GROUND.</t>
  </si>
  <si>
    <t>STATE OF GROUND - WITH SNOW:</t>
  </si>
  <si>
    <t>0: ICE,  1: &lt;1/2 COVER WET SNOW,  2: &gt;1/2 COVER WET SNOW</t>
  </si>
  <si>
    <t>3: EVEN WET SNOW COMPLETE COVER, 4: UNEVEN WET SNOW</t>
  </si>
  <si>
    <t>COMPLETE COVER,  5: &lt;1/2 COVER DRY SNOW,</t>
  </si>
  <si>
    <t>6: &gt;1/2 COVER DRY SNOW,  7: EVEN DRY SNOW COMPLETE</t>
  </si>
  <si>
    <t>COVER,  8: UNEVEN DRY SNOW COMPLETE COVER,</t>
  </si>
  <si>
    <t>9: COMPLETE COVER AND DEEP DRIFTS.</t>
  </si>
  <si>
    <t>STATE OF CONCRETE SLAB:</t>
  </si>
  <si>
    <t>0: DRY,  1: MOIST,  2: WET,  3: ICY.</t>
  </si>
  <si>
    <t>DAYS OF SNOW/SLEET:</t>
  </si>
  <si>
    <t>DAYS OF HAIL ETC:</t>
  </si>
  <si>
    <t>1: DIAMOND DUST,  2: SNOW GRAINS,  3: SNOW PELLETS,</t>
  </si>
  <si>
    <t xml:space="preserve"> </t>
  </si>
  <si>
    <t>*</t>
  </si>
  <si>
    <t>4: ICE PELLETS,  5: HAIL 5 TO 9 MM,  6: HAIL 10 TO 19 MM,</t>
  </si>
  <si>
    <t>Total</t>
  </si>
  <si>
    <t>7: HAIL &gt;=20 MM.</t>
  </si>
  <si>
    <t>Mean</t>
  </si>
  <si>
    <t>DAYS OF HAIL ETC TOTALS:</t>
  </si>
  <si>
    <t>Max</t>
  </si>
  <si>
    <t>TOP TOTAL: TOTAL DAYS WITH CODES 5,6,&amp; 7,</t>
  </si>
  <si>
    <t>Min</t>
  </si>
  <si>
    <t>BOTTOM TOTAL: TOTAL DAYS WITH CODES 1,2,3,&amp; 4.</t>
  </si>
  <si>
    <t>24hr Average Maximum</t>
  </si>
  <si>
    <t>Difference from long-term average</t>
  </si>
  <si>
    <t>LTA MAX</t>
  </si>
  <si>
    <t>24hr Average Minimum</t>
  </si>
  <si>
    <t>LTA MIN</t>
  </si>
  <si>
    <t>Rainfall monthly total</t>
  </si>
  <si>
    <t>Percentage of long-term average</t>
  </si>
  <si>
    <t>LTA RAIN</t>
  </si>
  <si>
    <t>Mean Temperature</t>
  </si>
  <si>
    <t>LTA MEAN</t>
  </si>
  <si>
    <t>24 hour max for highest max</t>
  </si>
  <si>
    <t>24 hour max for lowest max</t>
  </si>
  <si>
    <t>24 hour min for lowest min</t>
  </si>
  <si>
    <t>24 hour min for highest min</t>
  </si>
  <si>
    <t>Rain &gt; 0.9?</t>
  </si>
  <si>
    <t>Rain &gt; 0.2?</t>
  </si>
  <si>
    <t>Rain &gt; 9.9?</t>
  </si>
  <si>
    <t>Rain &gt; 19.9?</t>
  </si>
  <si>
    <t>Rain =&gt; 10.0mm</t>
  </si>
  <si>
    <t>Rain &gt;= 20.0mm</t>
  </si>
  <si>
    <t>Count of days for calc of % of average</t>
  </si>
  <si>
    <t>52.62N 02.77W, 115 metres AMSL</t>
  </si>
  <si>
    <t>dMONTHLY RETURN OF DAILY OBSERVATIONS MADE AT DORRINGTON, SHROPSHIRE</t>
  </si>
  <si>
    <t>FEBRUARY 2020</t>
  </si>
  <si>
    <t>Percentage of long-term average (whole month)</t>
  </si>
  <si>
    <t>TR</t>
  </si>
  <si>
    <t>XX</t>
  </si>
  <si>
    <t>1,22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</si>
</sst>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"/>
    <numFmt numFmtId="165" formatCode="&quot;+ &quot;0.0;&quot;- &quot;0.0;&quot;null &quot;0.0"/>
    <numFmt numFmtId="166" formatCode="&quot;+ &quot;0.00;&quot;- &quot;0.00;&quot;null &quot;0.00"/>
  </numFmts>
  <fonts count="12" x14ac:knownFonts="1"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16"/>
      <name val="Arial"/>
      <family val="2"/>
    </font>
    <font>
      <sz val="5.5"/>
      <name val="Arial"/>
      <family val="2"/>
    </font>
    <font>
      <sz val="6"/>
      <name val="Arial"/>
      <family val="2"/>
    </font>
    <font>
      <sz val="5"/>
      <name val="Arial"/>
      <family val="2"/>
    </font>
    <font>
      <sz val="7.5"/>
      <name val="Arial"/>
      <family val="2"/>
    </font>
    <font>
      <sz val="9"/>
      <name val="Arial"/>
      <family val="2"/>
    </font>
    <font>
      <u/>
      <sz val="10"/>
      <name val="Arial"/>
      <family val="2"/>
    </font>
    <font>
      <u/>
      <sz val="8"/>
      <name val="Arial"/>
      <family val="2"/>
    </font>
    <font>
      <sz val="1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indexed="11"/>
        <bgColor indexed="17"/>
      </patternFill>
    </fill>
    <fill>
      <patternFill patternType="solid">
        <fgColor indexed="29"/>
        <bgColor indexed="53"/>
      </patternFill>
    </fill>
    <fill>
      <patternFill patternType="solid">
        <fgColor indexed="23"/>
        <bgColor indexed="55"/>
      </patternFill>
    </fill>
    <fill>
      <patternFill patternType="solid">
        <fgColor indexed="9"/>
        <bgColor indexed="26"/>
      </patternFill>
    </fill>
    <fill>
      <patternFill patternType="solid">
        <fgColor indexed="13"/>
        <bgColor indexed="34"/>
      </patternFill>
    </fill>
    <fill>
      <patternFill patternType="solid">
        <fgColor rgb="FFFFFF00"/>
        <bgColor indexed="64"/>
      </patternFill>
    </fill>
    <fill>
      <patternFill patternType="solid">
        <fgColor rgb="FFFFFF00"/>
        <bgColor indexed="26"/>
      </patternFill>
    </fill>
  </fills>
  <borders count="25">
    <border>
      <left/>
      <right/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3"/>
      </right>
      <top style="thin">
        <color indexed="63"/>
      </top>
      <bottom/>
      <diagonal/>
    </border>
    <border>
      <left/>
      <right/>
      <top style="thin">
        <color indexed="63"/>
      </top>
      <bottom/>
      <diagonal/>
    </border>
    <border>
      <left style="thin">
        <color indexed="63"/>
      </left>
      <right/>
      <top style="thin">
        <color indexed="63"/>
      </top>
      <bottom/>
      <diagonal/>
    </border>
    <border>
      <left style="thin">
        <color indexed="63"/>
      </left>
      <right style="thin">
        <color indexed="63"/>
      </right>
      <top/>
      <bottom/>
      <diagonal/>
    </border>
    <border>
      <left style="thin">
        <color indexed="63"/>
      </left>
      <right/>
      <top/>
      <bottom/>
      <diagonal/>
    </border>
    <border>
      <left style="thin">
        <color indexed="63"/>
      </left>
      <right style="thin">
        <color indexed="63"/>
      </right>
      <top/>
      <bottom style="thin">
        <color indexed="63"/>
      </bottom>
      <diagonal/>
    </border>
    <border>
      <left/>
      <right style="thin">
        <color indexed="63"/>
      </right>
      <top/>
      <bottom/>
      <diagonal/>
    </border>
    <border>
      <left style="thin">
        <color indexed="63"/>
      </left>
      <right/>
      <top style="thin">
        <color indexed="63"/>
      </top>
      <bottom style="thin">
        <color indexed="63"/>
      </bottom>
      <diagonal/>
    </border>
    <border>
      <left/>
      <right/>
      <top style="thin">
        <color indexed="63"/>
      </top>
      <bottom style="thin">
        <color indexed="63"/>
      </bottom>
      <diagonal/>
    </border>
    <border>
      <left style="thin">
        <color indexed="63"/>
      </left>
      <right/>
      <top/>
      <bottom style="thin">
        <color indexed="63"/>
      </bottom>
      <diagonal/>
    </border>
    <border>
      <left/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n">
        <color indexed="63"/>
      </bottom>
      <diagonal/>
    </border>
    <border>
      <left/>
      <right style="thin">
        <color indexed="63"/>
      </right>
      <top/>
      <bottom style="thin">
        <color indexed="63"/>
      </bottom>
      <diagonal/>
    </border>
    <border>
      <left/>
      <right/>
      <top/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8"/>
      </right>
      <top/>
      <bottom/>
      <diagonal/>
    </border>
  </borders>
  <cellStyleXfs count="4">
    <xf numFmtId="0" fontId="0" fillId="0" borderId="0"/>
    <xf numFmtId="0" fontId="11" fillId="2" borderId="0" applyNumberFormat="0" applyBorder="0" applyAlignment="0" applyProtection="0"/>
    <xf numFmtId="0" fontId="11" fillId="3" borderId="0" applyNumberFormat="0" applyBorder="0" applyAlignment="0" applyProtection="0"/>
    <xf numFmtId="0" fontId="11" fillId="4" borderId="0" applyNumberFormat="0" applyBorder="0" applyAlignment="0" applyProtection="0"/>
  </cellStyleXfs>
  <cellXfs count="230">
    <xf numFmtId="0" fontId="0" fillId="0" borderId="0" xfId="0"/>
    <xf numFmtId="0" fontId="0" fillId="0" borderId="0" xfId="0" applyBorder="1"/>
    <xf numFmtId="1" fontId="0" fillId="0" borderId="0" xfId="0" applyNumberFormat="1"/>
    <xf numFmtId="1" fontId="0" fillId="0" borderId="0" xfId="0" applyNumberFormat="1" applyAlignment="1">
      <alignment wrapText="1"/>
    </xf>
    <xf numFmtId="2" fontId="0" fillId="0" borderId="0" xfId="0" applyNumberFormat="1"/>
    <xf numFmtId="164" fontId="0" fillId="0" borderId="0" xfId="0" applyNumberFormat="1"/>
    <xf numFmtId="0" fontId="0" fillId="0" borderId="2" xfId="0" applyFont="1" applyBorder="1"/>
    <xf numFmtId="0" fontId="0" fillId="0" borderId="3" xfId="0" applyFont="1" applyBorder="1"/>
    <xf numFmtId="0" fontId="0" fillId="0" borderId="4" xfId="0" applyFont="1" applyBorder="1" applyAlignment="1">
      <alignment horizontal="center" vertical="center"/>
    </xf>
    <xf numFmtId="164" fontId="0" fillId="0" borderId="4" xfId="0" applyNumberFormat="1" applyFont="1" applyBorder="1" applyAlignment="1">
      <alignment horizontal="center" vertical="center"/>
    </xf>
    <xf numFmtId="164" fontId="0" fillId="0" borderId="3" xfId="0" applyNumberFormat="1" applyFont="1" applyBorder="1" applyAlignment="1">
      <alignment horizontal="center" vertical="center"/>
    </xf>
    <xf numFmtId="164" fontId="0" fillId="0" borderId="3" xfId="0" applyNumberFormat="1" applyFont="1" applyBorder="1" applyAlignment="1">
      <alignment horizontal="center"/>
    </xf>
    <xf numFmtId="1" fontId="0" fillId="0" borderId="3" xfId="0" applyNumberFormat="1" applyFont="1" applyBorder="1" applyAlignment="1">
      <alignment horizontal="center"/>
    </xf>
    <xf numFmtId="0" fontId="0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/>
    </xf>
    <xf numFmtId="0" fontId="0" fillId="0" borderId="4" xfId="0" applyFont="1" applyBorder="1"/>
    <xf numFmtId="0" fontId="3" fillId="0" borderId="3" xfId="0" applyFont="1" applyBorder="1" applyAlignment="1" applyProtection="1">
      <alignment horizontal="left"/>
      <protection locked="0"/>
    </xf>
    <xf numFmtId="0" fontId="0" fillId="0" borderId="0" xfId="0" applyFont="1"/>
    <xf numFmtId="0" fontId="0" fillId="0" borderId="5" xfId="0" applyFont="1" applyBorder="1" applyAlignment="1">
      <alignment horizontal="center" vertical="center"/>
    </xf>
    <xf numFmtId="164" fontId="2" fillId="0" borderId="0" xfId="0" applyNumberFormat="1" applyFont="1" applyBorder="1" applyAlignment="1">
      <alignment vertical="center"/>
    </xf>
    <xf numFmtId="164" fontId="2" fillId="0" borderId="0" xfId="0" applyNumberFormat="1" applyFont="1" applyBorder="1" applyAlignment="1">
      <alignment horizontal="left" vertical="center"/>
    </xf>
    <xf numFmtId="0" fontId="2" fillId="0" borderId="0" xfId="0" applyFont="1" applyBorder="1" applyAlignment="1">
      <alignment horizontal="left"/>
    </xf>
    <xf numFmtId="1" fontId="2" fillId="0" borderId="0" xfId="0" applyNumberFormat="1" applyFont="1" applyBorder="1" applyAlignment="1">
      <alignment horizontal="left"/>
    </xf>
    <xf numFmtId="164" fontId="2" fillId="0" borderId="6" xfId="0" applyNumberFormat="1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/>
    </xf>
    <xf numFmtId="0" fontId="0" fillId="0" borderId="6" xfId="0" applyFont="1" applyBorder="1" applyAlignment="1">
      <alignment horizontal="center" wrapText="1"/>
    </xf>
    <xf numFmtId="164" fontId="2" fillId="0" borderId="0" xfId="0" applyNumberFormat="1" applyFont="1" applyBorder="1" applyAlignment="1">
      <alignment horizontal="center" vertical="center"/>
    </xf>
    <xf numFmtId="164" fontId="0" fillId="0" borderId="0" xfId="0" applyNumberFormat="1" applyFont="1" applyBorder="1" applyAlignment="1">
      <alignment horizontal="center" vertical="top" wrapText="1"/>
    </xf>
    <xf numFmtId="0" fontId="0" fillId="0" borderId="0" xfId="0" applyFont="1" applyBorder="1"/>
    <xf numFmtId="0" fontId="0" fillId="0" borderId="7" xfId="0" applyFont="1" applyBorder="1" applyAlignment="1">
      <alignment horizontal="center" vertical="center"/>
    </xf>
    <xf numFmtId="164" fontId="0" fillId="0" borderId="0" xfId="0" applyNumberFormat="1" applyFont="1" applyBorder="1" applyAlignment="1">
      <alignment horizontal="center" vertical="center" wrapText="1"/>
    </xf>
    <xf numFmtId="1" fontId="0" fillId="0" borderId="0" xfId="0" applyNumberFormat="1" applyFont="1" applyBorder="1" applyAlignment="1">
      <alignment horizontal="center" vertical="center" wrapText="1"/>
    </xf>
    <xf numFmtId="0" fontId="0" fillId="0" borderId="0" xfId="0" applyFont="1" applyBorder="1" applyAlignment="1">
      <alignment horizontal="center" vertical="center" wrapText="1"/>
    </xf>
    <xf numFmtId="2" fontId="0" fillId="0" borderId="0" xfId="0" applyNumberFormat="1" applyFont="1" applyBorder="1" applyAlignment="1">
      <alignment horizontal="center" vertical="center" wrapText="1"/>
    </xf>
    <xf numFmtId="0" fontId="0" fillId="0" borderId="6" xfId="0" applyFont="1" applyBorder="1" applyAlignment="1">
      <alignment horizontal="center" vertical="center"/>
    </xf>
    <xf numFmtId="164" fontId="7" fillId="0" borderId="6" xfId="0" applyNumberFormat="1" applyFont="1" applyBorder="1" applyAlignment="1">
      <alignment horizontal="center" textRotation="90"/>
    </xf>
    <xf numFmtId="164" fontId="2" fillId="0" borderId="0" xfId="0" applyNumberFormat="1" applyFont="1" applyBorder="1" applyAlignment="1">
      <alignment horizontal="center" textRotation="90"/>
    </xf>
    <xf numFmtId="0" fontId="2" fillId="0" borderId="0" xfId="0" applyFont="1" applyBorder="1" applyAlignment="1">
      <alignment textRotation="90"/>
    </xf>
    <xf numFmtId="0" fontId="8" fillId="0" borderId="6" xfId="0" applyFont="1" applyBorder="1" applyAlignment="1">
      <alignment horizontal="center" textRotation="90"/>
    </xf>
    <xf numFmtId="0" fontId="8" fillId="5" borderId="0" xfId="0" applyFont="1" applyFill="1" applyBorder="1" applyAlignment="1">
      <alignment horizontal="center" textRotation="90"/>
    </xf>
    <xf numFmtId="0" fontId="8" fillId="0" borderId="0" xfId="0" applyFont="1" applyBorder="1" applyAlignment="1">
      <alignment horizontal="center" textRotation="90"/>
    </xf>
    <xf numFmtId="0" fontId="8" fillId="0" borderId="0" xfId="0" applyFont="1" applyBorder="1" applyAlignment="1">
      <alignment textRotation="90"/>
    </xf>
    <xf numFmtId="0" fontId="8" fillId="0" borderId="8" xfId="0" applyFont="1" applyBorder="1" applyAlignment="1">
      <alignment textRotation="90"/>
    </xf>
    <xf numFmtId="0" fontId="10" fillId="0" borderId="8" xfId="0" applyFont="1" applyBorder="1" applyAlignment="1">
      <alignment horizontal="right"/>
    </xf>
    <xf numFmtId="164" fontId="0" fillId="0" borderId="3" xfId="0" applyNumberFormat="1" applyFont="1" applyFill="1" applyBorder="1" applyAlignment="1" applyProtection="1">
      <alignment horizontal="right" vertical="center"/>
      <protection locked="0"/>
    </xf>
    <xf numFmtId="1" fontId="0" fillId="0" borderId="3" xfId="0" applyNumberFormat="1" applyBorder="1" applyAlignment="1" applyProtection="1">
      <alignment horizontal="right" vertical="center"/>
      <protection locked="0"/>
    </xf>
    <xf numFmtId="164" fontId="0" fillId="0" borderId="3" xfId="0" applyNumberFormat="1" applyBorder="1" applyAlignment="1" applyProtection="1">
      <alignment horizontal="right" vertical="center"/>
      <protection locked="0"/>
    </xf>
    <xf numFmtId="49" fontId="0" fillId="0" borderId="6" xfId="0" applyNumberFormat="1" applyFill="1" applyBorder="1" applyAlignment="1" applyProtection="1">
      <alignment horizontal="right" vertical="center"/>
      <protection locked="0"/>
    </xf>
    <xf numFmtId="2" fontId="0" fillId="0" borderId="3" xfId="0" applyNumberFormat="1" applyFont="1" applyFill="1" applyBorder="1" applyAlignment="1" applyProtection="1">
      <alignment horizontal="right" vertical="center"/>
      <protection locked="0"/>
    </xf>
    <xf numFmtId="49" fontId="0" fillId="0" borderId="9" xfId="0" applyNumberFormat="1" applyFont="1" applyFill="1" applyBorder="1" applyAlignment="1" applyProtection="1">
      <alignment horizontal="right" vertical="center"/>
      <protection locked="0"/>
    </xf>
    <xf numFmtId="164" fontId="0" fillId="0" borderId="3" xfId="0" applyNumberFormat="1" applyFont="1" applyBorder="1" applyAlignment="1" applyProtection="1">
      <alignment horizontal="right" vertical="center"/>
      <protection locked="0"/>
    </xf>
    <xf numFmtId="1" fontId="0" fillId="0" borderId="4" xfId="0" applyNumberFormat="1" applyFont="1" applyBorder="1" applyAlignment="1" applyProtection="1">
      <alignment horizontal="center" vertical="center"/>
      <protection locked="0"/>
    </xf>
    <xf numFmtId="1" fontId="0" fillId="0" borderId="3" xfId="0" applyNumberFormat="1" applyFont="1" applyBorder="1" applyAlignment="1" applyProtection="1">
      <alignment horizontal="center" vertical="center"/>
      <protection locked="0"/>
    </xf>
    <xf numFmtId="1" fontId="0" fillId="0" borderId="4" xfId="0" applyNumberFormat="1" applyFont="1" applyBorder="1" applyAlignment="1" applyProtection="1">
      <alignment horizontal="center"/>
      <protection locked="0"/>
    </xf>
    <xf numFmtId="1" fontId="0" fillId="5" borderId="3" xfId="0" applyNumberFormat="1" applyFont="1" applyFill="1" applyBorder="1" applyAlignment="1" applyProtection="1">
      <alignment horizontal="center"/>
      <protection locked="0"/>
    </xf>
    <xf numFmtId="1" fontId="0" fillId="0" borderId="3" xfId="0" applyNumberFormat="1" applyBorder="1" applyAlignment="1" applyProtection="1">
      <alignment horizontal="center"/>
      <protection locked="0"/>
    </xf>
    <xf numFmtId="1" fontId="0" fillId="5" borderId="0" xfId="0" applyNumberFormat="1" applyFont="1" applyFill="1" applyAlignment="1" applyProtection="1">
      <alignment horizontal="center"/>
      <protection locked="0"/>
    </xf>
    <xf numFmtId="1" fontId="0" fillId="0" borderId="3" xfId="0" applyNumberFormat="1" applyFont="1" applyBorder="1" applyAlignment="1" applyProtection="1">
      <alignment horizontal="center"/>
      <protection locked="0"/>
    </xf>
    <xf numFmtId="1" fontId="0" fillId="0" borderId="2" xfId="0" applyNumberFormat="1" applyFont="1" applyBorder="1" applyAlignment="1" applyProtection="1">
      <alignment horizontal="center"/>
      <protection locked="0"/>
    </xf>
    <xf numFmtId="164" fontId="0" fillId="0" borderId="0" xfId="0" applyNumberFormat="1" applyAlignment="1">
      <alignment horizontal="right"/>
    </xf>
    <xf numFmtId="0" fontId="0" fillId="0" borderId="8" xfId="0" applyFont="1" applyBorder="1" applyAlignment="1" applyProtection="1">
      <alignment horizontal="center"/>
      <protection locked="0"/>
    </xf>
    <xf numFmtId="0" fontId="0" fillId="0" borderId="1" xfId="0" applyFont="1" applyBorder="1" applyAlignment="1">
      <alignment horizontal="center" vertical="center"/>
    </xf>
    <xf numFmtId="164" fontId="0" fillId="0" borderId="10" xfId="0" applyNumberFormat="1" applyFont="1" applyFill="1" applyBorder="1" applyAlignment="1" applyProtection="1">
      <alignment horizontal="right" vertical="center"/>
      <protection locked="0"/>
    </xf>
    <xf numFmtId="49" fontId="0" fillId="5" borderId="9" xfId="0" applyNumberFormat="1" applyFill="1" applyBorder="1" applyAlignment="1" applyProtection="1">
      <alignment horizontal="right" vertical="center"/>
      <protection locked="0"/>
    </xf>
    <xf numFmtId="164" fontId="0" fillId="0" borderId="10" xfId="0" applyNumberFormat="1" applyFont="1" applyBorder="1" applyAlignment="1" applyProtection="1">
      <alignment horizontal="right" vertical="center"/>
      <protection locked="0"/>
    </xf>
    <xf numFmtId="49" fontId="0" fillId="0" borderId="11" xfId="0" applyNumberFormat="1" applyBorder="1" applyAlignment="1" applyProtection="1">
      <alignment horizontal="right" vertical="center"/>
      <protection locked="0"/>
    </xf>
    <xf numFmtId="1" fontId="0" fillId="0" borderId="9" xfId="0" applyNumberFormat="1" applyFont="1" applyBorder="1" applyAlignment="1" applyProtection="1">
      <alignment horizontal="center" vertical="center"/>
      <protection locked="0"/>
    </xf>
    <xf numFmtId="1" fontId="0" fillId="0" borderId="10" xfId="0" applyNumberFormat="1" applyFont="1" applyBorder="1" applyAlignment="1" applyProtection="1">
      <alignment horizontal="center" vertical="center"/>
      <protection locked="0"/>
    </xf>
    <xf numFmtId="1" fontId="0" fillId="0" borderId="9" xfId="0" applyNumberFormat="1" applyFont="1" applyBorder="1" applyAlignment="1" applyProtection="1">
      <alignment horizontal="center"/>
      <protection locked="0"/>
    </xf>
    <xf numFmtId="1" fontId="0" fillId="5" borderId="10" xfId="0" applyNumberFormat="1" applyFont="1" applyFill="1" applyBorder="1" applyAlignment="1" applyProtection="1">
      <alignment horizontal="center"/>
      <protection locked="0"/>
    </xf>
    <xf numFmtId="1" fontId="0" fillId="0" borderId="10" xfId="0" applyNumberFormat="1" applyFont="1" applyBorder="1" applyAlignment="1" applyProtection="1">
      <alignment horizontal="center"/>
      <protection locked="0"/>
    </xf>
    <xf numFmtId="1" fontId="0" fillId="0" borderId="10" xfId="0" applyNumberFormat="1" applyBorder="1" applyAlignment="1" applyProtection="1">
      <alignment horizontal="center"/>
      <protection locked="0"/>
    </xf>
    <xf numFmtId="1" fontId="0" fillId="0" borderId="12" xfId="0" applyNumberFormat="1" applyFont="1" applyBorder="1" applyAlignment="1" applyProtection="1">
      <alignment horizontal="center"/>
      <protection locked="0"/>
    </xf>
    <xf numFmtId="164" fontId="0" fillId="0" borderId="0" xfId="0" applyNumberFormat="1" applyFont="1" applyFill="1" applyBorder="1" applyAlignment="1" applyProtection="1">
      <alignment horizontal="right" vertical="center"/>
      <protection locked="0"/>
    </xf>
    <xf numFmtId="164" fontId="0" fillId="0" borderId="0" xfId="0" applyNumberFormat="1" applyFont="1" applyFill="1" applyAlignment="1" applyProtection="1">
      <alignment horizontal="right" vertical="center"/>
      <protection locked="0"/>
    </xf>
    <xf numFmtId="164" fontId="0" fillId="0" borderId="3" xfId="0" applyNumberFormat="1" applyFill="1" applyBorder="1" applyAlignment="1" applyProtection="1">
      <alignment horizontal="right" vertical="center"/>
      <protection locked="0"/>
    </xf>
    <xf numFmtId="164" fontId="0" fillId="0" borderId="0" xfId="0" applyNumberFormat="1" applyFill="1" applyBorder="1" applyAlignment="1" applyProtection="1">
      <alignment horizontal="right" vertical="center"/>
      <protection locked="0"/>
    </xf>
    <xf numFmtId="49" fontId="0" fillId="0" borderId="11" xfId="0" applyNumberFormat="1" applyFill="1" applyBorder="1" applyAlignment="1" applyProtection="1">
      <alignment horizontal="right" vertical="center"/>
      <protection locked="0"/>
    </xf>
    <xf numFmtId="1" fontId="0" fillId="0" borderId="6" xfId="0" applyNumberFormat="1" applyFont="1" applyBorder="1" applyAlignment="1" applyProtection="1">
      <alignment horizontal="center" vertical="center"/>
      <protection locked="0"/>
    </xf>
    <xf numFmtId="1" fontId="0" fillId="0" borderId="0" xfId="0" applyNumberFormat="1" applyFont="1" applyBorder="1" applyAlignment="1" applyProtection="1">
      <alignment horizontal="center" vertical="center"/>
      <protection locked="0"/>
    </xf>
    <xf numFmtId="1" fontId="0" fillId="0" borderId="6" xfId="0" applyNumberFormat="1" applyFont="1" applyBorder="1" applyAlignment="1" applyProtection="1">
      <alignment horizontal="center"/>
      <protection locked="0"/>
    </xf>
    <xf numFmtId="1" fontId="0" fillId="0" borderId="0" xfId="0" applyNumberFormat="1" applyFont="1" applyAlignment="1" applyProtection="1">
      <alignment horizontal="center"/>
      <protection locked="0"/>
    </xf>
    <xf numFmtId="1" fontId="0" fillId="0" borderId="0" xfId="0" applyNumberFormat="1" applyFont="1" applyBorder="1" applyAlignment="1" applyProtection="1">
      <alignment horizontal="center"/>
      <protection locked="0"/>
    </xf>
    <xf numFmtId="1" fontId="0" fillId="0" borderId="0" xfId="0" applyNumberFormat="1" applyBorder="1" applyAlignment="1" applyProtection="1">
      <alignment horizontal="center"/>
      <protection locked="0"/>
    </xf>
    <xf numFmtId="1" fontId="0" fillId="0" borderId="8" xfId="0" applyNumberFormat="1" applyFont="1" applyBorder="1" applyAlignment="1" applyProtection="1">
      <alignment horizontal="center"/>
      <protection locked="0"/>
    </xf>
    <xf numFmtId="49" fontId="0" fillId="5" borderId="9" xfId="0" applyNumberFormat="1" applyFont="1" applyFill="1" applyBorder="1" applyAlignment="1" applyProtection="1">
      <alignment horizontal="right" vertical="center"/>
      <protection locked="0"/>
    </xf>
    <xf numFmtId="49" fontId="0" fillId="5" borderId="6" xfId="0" applyNumberFormat="1" applyFont="1" applyFill="1" applyBorder="1" applyAlignment="1" applyProtection="1">
      <alignment horizontal="right" vertical="center"/>
      <protection locked="0"/>
    </xf>
    <xf numFmtId="164" fontId="0" fillId="0" borderId="0" xfId="0" applyNumberFormat="1" applyFont="1" applyBorder="1" applyAlignment="1" applyProtection="1">
      <alignment horizontal="right" vertical="center"/>
      <protection locked="0"/>
    </xf>
    <xf numFmtId="164" fontId="0" fillId="0" borderId="0" xfId="0" applyNumberFormat="1" applyFont="1" applyAlignment="1" applyProtection="1">
      <alignment horizontal="right" vertical="center"/>
      <protection locked="0"/>
    </xf>
    <xf numFmtId="1" fontId="0" fillId="0" borderId="6" xfId="0" applyNumberFormat="1" applyBorder="1" applyAlignment="1" applyProtection="1">
      <alignment horizontal="center" vertical="center"/>
      <protection locked="0"/>
    </xf>
    <xf numFmtId="1" fontId="0" fillId="0" borderId="5" xfId="0" applyNumberFormat="1" applyFont="1" applyBorder="1" applyAlignment="1">
      <alignment horizontal="center" vertical="center"/>
    </xf>
    <xf numFmtId="49" fontId="0" fillId="0" borderId="6" xfId="0" applyNumberFormat="1" applyFont="1" applyFill="1" applyBorder="1" applyAlignment="1" applyProtection="1">
      <alignment horizontal="right" vertical="center"/>
      <protection locked="0"/>
    </xf>
    <xf numFmtId="49" fontId="0" fillId="0" borderId="11" xfId="0" applyNumberFormat="1" applyFont="1" applyFill="1" applyBorder="1" applyAlignment="1" applyProtection="1">
      <alignment horizontal="right" vertical="center"/>
      <protection locked="0"/>
    </xf>
    <xf numFmtId="0" fontId="0" fillId="0" borderId="0" xfId="0" applyFont="1" applyAlignment="1">
      <alignment horizontal="left"/>
    </xf>
    <xf numFmtId="2" fontId="0" fillId="0" borderId="0" xfId="0" applyNumberFormat="1" applyAlignment="1">
      <alignment horizontal="right"/>
    </xf>
    <xf numFmtId="49" fontId="0" fillId="0" borderId="11" xfId="0" applyNumberFormat="1" applyFont="1" applyBorder="1" applyAlignment="1" applyProtection="1">
      <alignment horizontal="right" vertical="center"/>
      <protection locked="0"/>
    </xf>
    <xf numFmtId="0" fontId="0" fillId="0" borderId="6" xfId="0" applyFont="1" applyBorder="1"/>
    <xf numFmtId="1" fontId="0" fillId="0" borderId="0" xfId="0" applyNumberFormat="1" applyFont="1" applyBorder="1" applyAlignment="1">
      <alignment horizontal="right" vertical="center"/>
    </xf>
    <xf numFmtId="1" fontId="0" fillId="0" borderId="0" xfId="0" applyNumberFormat="1" applyFont="1" applyBorder="1" applyAlignment="1">
      <alignment horizontal="center" vertical="center"/>
    </xf>
    <xf numFmtId="0" fontId="0" fillId="0" borderId="8" xfId="0" applyFont="1" applyBorder="1"/>
    <xf numFmtId="1" fontId="0" fillId="0" borderId="0" xfId="0" applyNumberFormat="1" applyFont="1" applyAlignment="1">
      <alignment horizontal="center" vertical="center"/>
    </xf>
    <xf numFmtId="1" fontId="0" fillId="0" borderId="0" xfId="0" applyNumberFormat="1" applyFont="1" applyAlignment="1">
      <alignment horizontal="right" vertical="center"/>
    </xf>
    <xf numFmtId="164" fontId="0" fillId="0" borderId="0" xfId="0" applyNumberFormat="1" applyFont="1" applyAlignment="1">
      <alignment horizontal="left" vertical="center"/>
    </xf>
    <xf numFmtId="49" fontId="0" fillId="0" borderId="9" xfId="0" applyNumberFormat="1" applyFill="1" applyBorder="1" applyAlignment="1" applyProtection="1">
      <alignment horizontal="right" vertical="center"/>
      <protection locked="0"/>
    </xf>
    <xf numFmtId="49" fontId="0" fillId="5" borderId="6" xfId="0" applyNumberFormat="1" applyFill="1" applyBorder="1" applyAlignment="1" applyProtection="1">
      <alignment horizontal="right" vertical="center"/>
      <protection locked="0"/>
    </xf>
    <xf numFmtId="0" fontId="4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0" fontId="6" fillId="0" borderId="8" xfId="0" applyFont="1" applyBorder="1" applyAlignment="1">
      <alignment horizontal="left"/>
    </xf>
    <xf numFmtId="0" fontId="4" fillId="0" borderId="0" xfId="0" applyFont="1" applyBorder="1"/>
    <xf numFmtId="0" fontId="6" fillId="0" borderId="0" xfId="0" applyFont="1" applyBorder="1"/>
    <xf numFmtId="0" fontId="6" fillId="0" borderId="8" xfId="0" applyFont="1" applyBorder="1"/>
    <xf numFmtId="0" fontId="4" fillId="0" borderId="0" xfId="0" applyFont="1"/>
    <xf numFmtId="0" fontId="6" fillId="0" borderId="0" xfId="0" applyFont="1"/>
    <xf numFmtId="164" fontId="0" fillId="6" borderId="3" xfId="0" applyNumberFormat="1" applyFont="1" applyFill="1" applyBorder="1" applyAlignment="1" applyProtection="1">
      <alignment horizontal="right" vertical="center"/>
      <protection locked="0"/>
    </xf>
    <xf numFmtId="2" fontId="0" fillId="6" borderId="3" xfId="0" applyNumberFormat="1" applyFont="1" applyFill="1" applyBorder="1" applyAlignment="1" applyProtection="1">
      <alignment horizontal="right" vertical="center"/>
      <protection locked="0"/>
    </xf>
    <xf numFmtId="1" fontId="6" fillId="0" borderId="0" xfId="0" applyNumberFormat="1" applyFont="1"/>
    <xf numFmtId="20" fontId="4" fillId="0" borderId="0" xfId="0" applyNumberFormat="1" applyFont="1"/>
    <xf numFmtId="0" fontId="4" fillId="0" borderId="0" xfId="0" applyFont="1" applyAlignment="1"/>
    <xf numFmtId="0" fontId="6" fillId="0" borderId="0" xfId="0" applyFont="1" applyAlignment="1"/>
    <xf numFmtId="0" fontId="6" fillId="0" borderId="8" xfId="0" applyFont="1" applyBorder="1" applyAlignment="1"/>
    <xf numFmtId="164" fontId="0" fillId="0" borderId="0" xfId="0" applyNumberFormat="1" applyProtection="1">
      <protection locked="0"/>
    </xf>
    <xf numFmtId="164" fontId="0" fillId="0" borderId="10" xfId="0" applyNumberFormat="1" applyFont="1" applyBorder="1" applyProtection="1">
      <protection locked="0"/>
    </xf>
    <xf numFmtId="164" fontId="0" fillId="0" borderId="10" xfId="0" applyNumberFormat="1" applyFont="1" applyBorder="1" applyAlignment="1" applyProtection="1">
      <alignment horizontal="right"/>
      <protection locked="0"/>
    </xf>
    <xf numFmtId="164" fontId="0" fillId="0" borderId="13" xfId="0" applyNumberFormat="1" applyFont="1" applyBorder="1" applyAlignment="1" applyProtection="1">
      <alignment horizontal="right" vertical="center"/>
      <protection locked="0"/>
    </xf>
    <xf numFmtId="164" fontId="0" fillId="0" borderId="13" xfId="0" applyNumberFormat="1" applyFont="1" applyFill="1" applyBorder="1" applyAlignment="1" applyProtection="1">
      <alignment horizontal="right" vertical="center"/>
      <protection locked="0"/>
    </xf>
    <xf numFmtId="1" fontId="0" fillId="0" borderId="11" xfId="0" applyNumberFormat="1" applyFont="1" applyBorder="1" applyAlignment="1" applyProtection="1">
      <alignment horizontal="center" vertical="center"/>
      <protection locked="0"/>
    </xf>
    <xf numFmtId="1" fontId="0" fillId="0" borderId="13" xfId="0" applyNumberFormat="1" applyFont="1" applyBorder="1" applyAlignment="1" applyProtection="1">
      <alignment horizontal="center" vertical="center"/>
      <protection locked="0"/>
    </xf>
    <xf numFmtId="1" fontId="0" fillId="0" borderId="11" xfId="0" applyNumberFormat="1" applyFont="1" applyBorder="1" applyAlignment="1" applyProtection="1">
      <alignment horizontal="center"/>
      <protection locked="0"/>
    </xf>
    <xf numFmtId="1" fontId="0" fillId="0" borderId="13" xfId="0" applyNumberFormat="1" applyFont="1" applyBorder="1" applyAlignment="1" applyProtection="1">
      <alignment horizontal="center"/>
      <protection locked="0"/>
    </xf>
    <xf numFmtId="1" fontId="0" fillId="0" borderId="14" xfId="0" applyNumberFormat="1" applyFont="1" applyBorder="1" applyAlignment="1" applyProtection="1">
      <alignment horizontal="center"/>
      <protection locked="0"/>
    </xf>
    <xf numFmtId="1" fontId="0" fillId="0" borderId="11" xfId="0" applyNumberFormat="1" applyBorder="1" applyAlignment="1" applyProtection="1">
      <alignment horizontal="center" vertical="center"/>
      <protection locked="0"/>
    </xf>
    <xf numFmtId="1" fontId="0" fillId="0" borderId="13" xfId="0" applyNumberFormat="1" applyFont="1" applyBorder="1" applyAlignment="1" applyProtection="1">
      <alignment horizontal="right" vertical="center"/>
      <protection locked="0"/>
    </xf>
    <xf numFmtId="164" fontId="0" fillId="0" borderId="11" xfId="0" applyNumberFormat="1" applyFont="1" applyBorder="1" applyAlignment="1" applyProtection="1">
      <alignment horizontal="right" vertical="center"/>
      <protection locked="0"/>
    </xf>
    <xf numFmtId="2" fontId="0" fillId="0" borderId="13" xfId="0" applyNumberFormat="1" applyFont="1" applyBorder="1" applyAlignment="1" applyProtection="1">
      <alignment horizontal="right" vertical="center"/>
      <protection locked="0"/>
    </xf>
    <xf numFmtId="164" fontId="0" fillId="0" borderId="11" xfId="0" applyNumberFormat="1" applyFont="1" applyBorder="1" applyAlignment="1" applyProtection="1">
      <alignment horizontal="center" vertical="center"/>
      <protection locked="0"/>
    </xf>
    <xf numFmtId="1" fontId="0" fillId="5" borderId="10" xfId="0" applyNumberFormat="1" applyFont="1" applyFill="1" applyBorder="1" applyAlignment="1" applyProtection="1">
      <alignment horizontal="center" vertical="center"/>
      <protection locked="0"/>
    </xf>
    <xf numFmtId="1" fontId="0" fillId="5" borderId="13" xfId="0" applyNumberFormat="1" applyFont="1" applyFill="1" applyBorder="1" applyAlignment="1" applyProtection="1">
      <alignment horizontal="center" vertical="center"/>
      <protection locked="0"/>
    </xf>
    <xf numFmtId="0" fontId="0" fillId="5" borderId="5" xfId="0" applyFont="1" applyFill="1" applyBorder="1" applyAlignment="1">
      <alignment horizontal="right" vertical="center"/>
    </xf>
    <xf numFmtId="164" fontId="0" fillId="5" borderId="0" xfId="0" applyNumberFormat="1" applyFont="1" applyFill="1" applyBorder="1" applyAlignment="1">
      <alignment horizontal="right" vertical="center"/>
    </xf>
    <xf numFmtId="1" fontId="0" fillId="5" borderId="0" xfId="0" applyNumberFormat="1" applyFont="1" applyFill="1" applyBorder="1" applyAlignment="1">
      <alignment horizontal="right" vertical="center"/>
    </xf>
    <xf numFmtId="164" fontId="0" fillId="5" borderId="6" xfId="0" applyNumberFormat="1" applyFont="1" applyFill="1" applyBorder="1" applyAlignment="1">
      <alignment horizontal="right" vertical="center"/>
    </xf>
    <xf numFmtId="164" fontId="0" fillId="5" borderId="3" xfId="0" applyNumberFormat="1" applyFont="1" applyFill="1" applyBorder="1" applyAlignment="1">
      <alignment horizontal="right" vertical="center"/>
    </xf>
    <xf numFmtId="2" fontId="0" fillId="5" borderId="0" xfId="0" applyNumberFormat="1" applyFont="1" applyFill="1" applyBorder="1" applyAlignment="1">
      <alignment horizontal="right" vertical="center"/>
    </xf>
    <xf numFmtId="164" fontId="0" fillId="5" borderId="6" xfId="0" applyNumberFormat="1" applyFont="1" applyFill="1" applyBorder="1" applyAlignment="1">
      <alignment horizontal="center" vertical="center"/>
    </xf>
    <xf numFmtId="164" fontId="0" fillId="5" borderId="0" xfId="0" applyNumberFormat="1" applyFont="1" applyFill="1" applyBorder="1" applyAlignment="1">
      <alignment horizontal="center" vertical="center"/>
    </xf>
    <xf numFmtId="1" fontId="0" fillId="5" borderId="6" xfId="0" applyNumberFormat="1" applyFont="1" applyFill="1" applyBorder="1" applyAlignment="1">
      <alignment horizontal="center" vertical="center"/>
    </xf>
    <xf numFmtId="1" fontId="0" fillId="5" borderId="0" xfId="0" applyNumberFormat="1" applyFont="1" applyFill="1" applyBorder="1" applyAlignment="1">
      <alignment horizontal="center" vertical="center"/>
    </xf>
    <xf numFmtId="1" fontId="0" fillId="5" borderId="0" xfId="0" applyNumberFormat="1" applyFont="1" applyFill="1" applyAlignment="1">
      <alignment horizontal="center" vertical="center"/>
    </xf>
    <xf numFmtId="1" fontId="0" fillId="5" borderId="0" xfId="0" applyNumberFormat="1" applyFont="1" applyFill="1" applyBorder="1" applyAlignment="1">
      <alignment horizontal="center"/>
    </xf>
    <xf numFmtId="1" fontId="0" fillId="5" borderId="8" xfId="0" applyNumberFormat="1" applyFont="1" applyFill="1" applyBorder="1" applyAlignment="1">
      <alignment horizontal="center" vertical="center"/>
    </xf>
    <xf numFmtId="0" fontId="0" fillId="5" borderId="0" xfId="0" applyFont="1" applyFill="1" applyBorder="1" applyAlignment="1">
      <alignment horizontal="right" vertical="center"/>
    </xf>
    <xf numFmtId="0" fontId="0" fillId="5" borderId="6" xfId="0" applyFont="1" applyFill="1" applyBorder="1" applyAlignment="1">
      <alignment horizontal="right" vertical="center"/>
    </xf>
    <xf numFmtId="0" fontId="0" fillId="5" borderId="6" xfId="0" applyFont="1" applyFill="1" applyBorder="1"/>
    <xf numFmtId="1" fontId="0" fillId="5" borderId="6" xfId="0" applyNumberFormat="1" applyFont="1" applyFill="1" applyBorder="1"/>
    <xf numFmtId="1" fontId="0" fillId="5" borderId="0" xfId="0" applyNumberFormat="1" applyFont="1" applyFill="1" applyBorder="1"/>
    <xf numFmtId="1" fontId="0" fillId="5" borderId="8" xfId="0" applyNumberFormat="1" applyFont="1" applyFill="1" applyBorder="1" applyAlignment="1">
      <alignment horizontal="center"/>
    </xf>
    <xf numFmtId="164" fontId="0" fillId="0" borderId="0" xfId="0" applyNumberFormat="1" applyFont="1" applyBorder="1" applyAlignment="1" applyProtection="1">
      <alignment horizontal="right" vertical="center"/>
    </xf>
    <xf numFmtId="164" fontId="5" fillId="5" borderId="6" xfId="0" applyNumberFormat="1" applyFont="1" applyFill="1" applyBorder="1" applyAlignment="1">
      <alignment horizontal="left" vertical="center"/>
    </xf>
    <xf numFmtId="0" fontId="0" fillId="5" borderId="7" xfId="0" applyFont="1" applyFill="1" applyBorder="1" applyAlignment="1">
      <alignment horizontal="right" vertical="center"/>
    </xf>
    <xf numFmtId="164" fontId="0" fillId="5" borderId="13" xfId="0" applyNumberFormat="1" applyFont="1" applyFill="1" applyBorder="1" applyAlignment="1">
      <alignment horizontal="right" vertical="center"/>
    </xf>
    <xf numFmtId="1" fontId="0" fillId="5" borderId="13" xfId="0" applyNumberFormat="1" applyFont="1" applyFill="1" applyBorder="1" applyAlignment="1">
      <alignment horizontal="right" vertical="center"/>
    </xf>
    <xf numFmtId="164" fontId="0" fillId="5" borderId="11" xfId="0" applyNumberFormat="1" applyFont="1" applyFill="1" applyBorder="1" applyAlignment="1">
      <alignment horizontal="right" vertical="center"/>
    </xf>
    <xf numFmtId="164" fontId="0" fillId="0" borderId="15" xfId="0" applyNumberFormat="1" applyBorder="1" applyAlignment="1" applyProtection="1">
      <alignment horizontal="right" vertical="center"/>
      <protection locked="0"/>
    </xf>
    <xf numFmtId="0" fontId="0" fillId="5" borderId="13" xfId="0" applyFont="1" applyFill="1" applyBorder="1" applyAlignment="1">
      <alignment horizontal="right" vertical="center"/>
    </xf>
    <xf numFmtId="2" fontId="0" fillId="5" borderId="13" xfId="0" applyNumberFormat="1" applyFont="1" applyFill="1" applyBorder="1" applyAlignment="1">
      <alignment horizontal="right" vertical="center"/>
    </xf>
    <xf numFmtId="0" fontId="0" fillId="5" borderId="11" xfId="0" applyFont="1" applyFill="1" applyBorder="1" applyAlignment="1">
      <alignment horizontal="right" vertical="center"/>
    </xf>
    <xf numFmtId="0" fontId="0" fillId="5" borderId="11" xfId="0" applyFont="1" applyFill="1" applyBorder="1" applyAlignment="1">
      <alignment horizontal="center" vertical="center"/>
    </xf>
    <xf numFmtId="164" fontId="0" fillId="5" borderId="11" xfId="0" applyNumberFormat="1" applyFont="1" applyFill="1" applyBorder="1" applyAlignment="1">
      <alignment horizontal="center" vertical="center"/>
    </xf>
    <xf numFmtId="164" fontId="0" fillId="5" borderId="13" xfId="0" applyNumberFormat="1" applyFont="1" applyFill="1" applyBorder="1" applyAlignment="1">
      <alignment horizontal="center" vertical="center"/>
    </xf>
    <xf numFmtId="0" fontId="5" fillId="5" borderId="11" xfId="0" applyFont="1" applyFill="1" applyBorder="1" applyAlignment="1">
      <alignment horizontal="left" vertical="center"/>
    </xf>
    <xf numFmtId="0" fontId="0" fillId="5" borderId="13" xfId="0" applyFont="1" applyFill="1" applyBorder="1" applyAlignment="1">
      <alignment horizontal="center" vertical="center"/>
    </xf>
    <xf numFmtId="1" fontId="0" fillId="5" borderId="13" xfId="0" applyNumberFormat="1" applyFont="1" applyFill="1" applyBorder="1" applyAlignment="1">
      <alignment horizontal="center" vertical="center"/>
    </xf>
    <xf numFmtId="1" fontId="0" fillId="5" borderId="14" xfId="0" applyNumberFormat="1" applyFont="1" applyFill="1" applyBorder="1" applyAlignment="1">
      <alignment horizontal="center"/>
    </xf>
    <xf numFmtId="164" fontId="0" fillId="0" borderId="16" xfId="0" applyNumberFormat="1" applyBorder="1" applyAlignment="1" applyProtection="1">
      <alignment horizontal="right" vertical="center"/>
      <protection locked="0"/>
    </xf>
    <xf numFmtId="164" fontId="0" fillId="0" borderId="17" xfId="0" applyNumberFormat="1" applyBorder="1" applyAlignment="1">
      <alignment horizontal="right" vertical="center"/>
    </xf>
    <xf numFmtId="0" fontId="0" fillId="0" borderId="17" xfId="0" applyFont="1" applyBorder="1" applyAlignment="1">
      <alignment horizontal="center" vertical="center" wrapText="1"/>
    </xf>
    <xf numFmtId="0" fontId="0" fillId="0" borderId="17" xfId="0" applyBorder="1"/>
    <xf numFmtId="2" fontId="0" fillId="0" borderId="17" xfId="0" applyNumberFormat="1" applyBorder="1"/>
    <xf numFmtId="0" fontId="0" fillId="0" borderId="3" xfId="0" applyBorder="1"/>
    <xf numFmtId="164" fontId="0" fillId="0" borderId="3" xfId="0" applyNumberFormat="1" applyBorder="1"/>
    <xf numFmtId="0" fontId="0" fillId="0" borderId="17" xfId="0" applyFont="1" applyBorder="1" applyAlignment="1" applyProtection="1">
      <alignment vertical="center"/>
    </xf>
    <xf numFmtId="164" fontId="0" fillId="0" borderId="17" xfId="0" applyNumberFormat="1" applyFont="1" applyBorder="1" applyAlignment="1" applyProtection="1">
      <alignment vertical="center"/>
    </xf>
    <xf numFmtId="0" fontId="0" fillId="0" borderId="18" xfId="0" applyFont="1" applyBorder="1" applyAlignment="1" applyProtection="1">
      <alignment vertical="center"/>
    </xf>
    <xf numFmtId="164" fontId="0" fillId="0" borderId="18" xfId="0" applyNumberFormat="1" applyFont="1" applyBorder="1" applyAlignment="1" applyProtection="1">
      <alignment vertical="center"/>
    </xf>
    <xf numFmtId="164" fontId="0" fillId="0" borderId="18" xfId="0" applyNumberFormat="1" applyBorder="1" applyAlignment="1">
      <alignment horizontal="right" vertical="center"/>
    </xf>
    <xf numFmtId="0" fontId="0" fillId="0" borderId="18" xfId="0" applyBorder="1"/>
    <xf numFmtId="2" fontId="0" fillId="0" borderId="18" xfId="0" applyNumberFormat="1" applyBorder="1"/>
    <xf numFmtId="0" fontId="0" fillId="0" borderId="19" xfId="0" applyBorder="1"/>
    <xf numFmtId="2" fontId="0" fillId="0" borderId="19" xfId="0" applyNumberFormat="1" applyBorder="1"/>
    <xf numFmtId="0" fontId="0" fillId="0" borderId="19" xfId="0" applyBorder="1" applyAlignment="1">
      <alignment horizontal="left" vertical="center"/>
    </xf>
    <xf numFmtId="164" fontId="0" fillId="0" borderId="0" xfId="0" applyNumberFormat="1" applyBorder="1" applyAlignment="1">
      <alignment horizontal="right" vertical="center"/>
    </xf>
    <xf numFmtId="0" fontId="0" fillId="0" borderId="0" xfId="0" applyBorder="1" applyAlignment="1">
      <alignment horizontal="right" vertical="center"/>
    </xf>
    <xf numFmtId="164" fontId="0" fillId="0" borderId="0" xfId="0" applyNumberFormat="1" applyBorder="1" applyAlignment="1">
      <alignment horizontal="right"/>
    </xf>
    <xf numFmtId="164" fontId="2" fillId="0" borderId="6" xfId="0" applyNumberFormat="1" applyFont="1" applyBorder="1" applyAlignment="1">
      <alignment horizontal="center" vertical="center" wrapText="1"/>
    </xf>
    <xf numFmtId="165" fontId="0" fillId="0" borderId="0" xfId="0" applyNumberFormat="1" applyBorder="1" applyAlignment="1">
      <alignment horizontal="right" vertical="center"/>
    </xf>
    <xf numFmtId="9" fontId="0" fillId="0" borderId="0" xfId="0" applyNumberFormat="1" applyBorder="1" applyAlignment="1">
      <alignment horizontal="right" vertical="center"/>
    </xf>
    <xf numFmtId="166" fontId="0" fillId="0" borderId="0" xfId="0" applyNumberFormat="1" applyBorder="1" applyAlignment="1">
      <alignment horizontal="right" vertical="center"/>
    </xf>
    <xf numFmtId="1" fontId="0" fillId="0" borderId="0" xfId="0" applyNumberFormat="1" applyFont="1"/>
    <xf numFmtId="164" fontId="0" fillId="0" borderId="19" xfId="0" applyNumberFormat="1" applyBorder="1" applyAlignment="1">
      <alignment horizontal="right" vertical="center"/>
    </xf>
    <xf numFmtId="164" fontId="0" fillId="7" borderId="10" xfId="0" applyNumberFormat="1" applyFont="1" applyFill="1" applyBorder="1" applyAlignment="1" applyProtection="1">
      <alignment horizontal="right" vertical="center"/>
      <protection locked="0"/>
    </xf>
    <xf numFmtId="164" fontId="0" fillId="7" borderId="3" xfId="0" applyNumberFormat="1" applyFont="1" applyFill="1" applyBorder="1" applyAlignment="1" applyProtection="1">
      <alignment horizontal="right" vertical="center"/>
      <protection locked="0"/>
    </xf>
    <xf numFmtId="164" fontId="0" fillId="7" borderId="0" xfId="0" applyNumberFormat="1" applyFont="1" applyFill="1" applyBorder="1" applyAlignment="1" applyProtection="1">
      <alignment horizontal="right" vertical="center"/>
      <protection locked="0"/>
    </xf>
    <xf numFmtId="49" fontId="0" fillId="8" borderId="6" xfId="0" applyNumberFormat="1" applyFill="1" applyBorder="1" applyAlignment="1" applyProtection="1">
      <alignment horizontal="right" vertical="center"/>
      <protection locked="0"/>
    </xf>
    <xf numFmtId="49" fontId="0" fillId="7" borderId="11" xfId="0" applyNumberFormat="1" applyFill="1" applyBorder="1" applyAlignment="1" applyProtection="1">
      <alignment horizontal="right" vertical="center"/>
      <protection locked="0"/>
    </xf>
    <xf numFmtId="164" fontId="0" fillId="7" borderId="0" xfId="0" applyNumberFormat="1" applyFont="1" applyFill="1" applyAlignment="1" applyProtection="1">
      <alignment horizontal="right" vertical="center"/>
      <protection locked="0"/>
    </xf>
    <xf numFmtId="0" fontId="0" fillId="0" borderId="19" xfId="0" applyBorder="1" applyAlignment="1">
      <alignment horizontal="left" vertical="center" wrapText="1"/>
    </xf>
    <xf numFmtId="165" fontId="0" fillId="0" borderId="19" xfId="0" applyNumberFormat="1" applyBorder="1" applyAlignment="1">
      <alignment horizontal="right" vertical="center"/>
    </xf>
    <xf numFmtId="0" fontId="1" fillId="0" borderId="9" xfId="0" applyFont="1" applyBorder="1"/>
    <xf numFmtId="0" fontId="2" fillId="0" borderId="2" xfId="0" applyFont="1" applyBorder="1" applyAlignment="1">
      <alignment horizontal="center"/>
    </xf>
    <xf numFmtId="164" fontId="0" fillId="0" borderId="4" xfId="0" applyNumberFormat="1" applyFont="1" applyBorder="1" applyAlignment="1">
      <alignment horizontal="center" vertical="center"/>
    </xf>
    <xf numFmtId="0" fontId="2" fillId="0" borderId="4" xfId="0" applyFont="1" applyBorder="1" applyAlignment="1">
      <alignment horizontal="center" wrapText="1"/>
    </xf>
    <xf numFmtId="164" fontId="2" fillId="0" borderId="6" xfId="0" applyNumberFormat="1" applyFont="1" applyBorder="1" applyAlignment="1">
      <alignment horizontal="center" vertical="center" wrapText="1"/>
    </xf>
    <xf numFmtId="0" fontId="0" fillId="0" borderId="5" xfId="0" applyFont="1" applyBorder="1" applyAlignment="1">
      <alignment horizontal="center" vertical="top"/>
    </xf>
    <xf numFmtId="49" fontId="3" fillId="0" borderId="14" xfId="0" applyNumberFormat="1" applyFont="1" applyBorder="1" applyAlignment="1">
      <alignment horizontal="center"/>
    </xf>
    <xf numFmtId="164" fontId="0" fillId="0" borderId="11" xfId="0" applyNumberFormat="1" applyFont="1" applyBorder="1" applyAlignment="1">
      <alignment horizontal="center" wrapText="1"/>
    </xf>
    <xf numFmtId="0" fontId="0" fillId="0" borderId="6" xfId="0" applyFont="1" applyBorder="1" applyAlignment="1">
      <alignment horizontal="center" wrapText="1"/>
    </xf>
    <xf numFmtId="0" fontId="9" fillId="0" borderId="0" xfId="0" applyFont="1" applyBorder="1" applyAlignment="1">
      <alignment horizontal="center"/>
    </xf>
    <xf numFmtId="0" fontId="9" fillId="0" borderId="20" xfId="0" applyFont="1" applyBorder="1" applyAlignment="1">
      <alignment horizontal="center"/>
    </xf>
    <xf numFmtId="0" fontId="9" fillId="0" borderId="2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49" fontId="0" fillId="0" borderId="17" xfId="0" applyNumberFormat="1" applyFont="1" applyBorder="1" applyAlignment="1">
      <alignment horizontal="left" vertical="center" wrapText="1"/>
    </xf>
    <xf numFmtId="0" fontId="0" fillId="0" borderId="17" xfId="0" applyFont="1" applyBorder="1" applyAlignment="1">
      <alignment horizontal="left" vertical="center" wrapText="1"/>
    </xf>
    <xf numFmtId="165" fontId="0" fillId="0" borderId="17" xfId="0" applyNumberFormat="1" applyBorder="1" applyAlignment="1">
      <alignment horizontal="right" vertical="center"/>
    </xf>
    <xf numFmtId="0" fontId="0" fillId="0" borderId="21" xfId="0" applyBorder="1" applyAlignment="1">
      <alignment horizontal="left" vertical="top" wrapText="1"/>
    </xf>
    <xf numFmtId="0" fontId="0" fillId="0" borderId="22" xfId="0" applyBorder="1" applyAlignment="1">
      <alignment horizontal="left" vertical="top" wrapText="1"/>
    </xf>
    <xf numFmtId="0" fontId="0" fillId="0" borderId="23" xfId="0" applyBorder="1" applyAlignment="1">
      <alignment horizontal="left" vertical="top" wrapText="1"/>
    </xf>
    <xf numFmtId="9" fontId="0" fillId="0" borderId="0" xfId="0" applyNumberFormat="1" applyAlignment="1">
      <alignment horizontal="right" vertical="center"/>
    </xf>
    <xf numFmtId="9" fontId="0" fillId="0" borderId="24" xfId="0" applyNumberFormat="1" applyBorder="1" applyAlignment="1">
      <alignment horizontal="right" vertical="center"/>
    </xf>
    <xf numFmtId="0" fontId="0" fillId="0" borderId="18" xfId="0" applyFont="1" applyBorder="1" applyAlignment="1">
      <alignment horizontal="left" vertical="center" wrapText="1"/>
    </xf>
    <xf numFmtId="9" fontId="0" fillId="0" borderId="18" xfId="0" applyNumberFormat="1" applyBorder="1" applyAlignment="1">
      <alignment horizontal="right" vertical="center"/>
    </xf>
  </cellXfs>
  <cellStyles count="4">
    <cellStyle name="Normal" xfId="0" builtinId="0"/>
    <cellStyle name="Untitled1" xfId="1" xr:uid="{00000000-0005-0000-0000-000001000000}"/>
    <cellStyle name="Untitled2" xfId="2" xr:uid="{00000000-0005-0000-0000-000002000000}"/>
    <cellStyle name="Untitled3" xfId="3" xr:uid="{00000000-0005-0000-0000-000003000000}"/>
  </cellStyles>
  <dxfs count="12">
    <dxf>
      <fill>
        <patternFill>
          <bgColor rgb="FF669999"/>
        </patternFill>
      </fill>
    </dxf>
    <dxf>
      <fill>
        <patternFill>
          <bgColor rgb="FF00CC00"/>
        </patternFill>
      </fill>
    </dxf>
    <dxf>
      <fill>
        <patternFill>
          <bgColor rgb="FFFF6666"/>
        </patternFill>
      </fill>
    </dxf>
    <dxf>
      <fill>
        <patternFill>
          <bgColor rgb="FFFF6666"/>
        </patternFill>
      </fill>
    </dxf>
    <dxf>
      <fill>
        <patternFill>
          <bgColor rgb="FF00CC00"/>
        </patternFill>
      </fill>
    </dxf>
    <dxf>
      <fill>
        <patternFill>
          <bgColor rgb="FF669999"/>
        </patternFill>
      </fill>
    </dxf>
    <dxf>
      <fill>
        <patternFill patternType="solid">
          <fgColor indexed="55"/>
          <bgColor indexed="23"/>
        </patternFill>
      </fill>
    </dxf>
    <dxf>
      <fill>
        <patternFill patternType="solid">
          <fgColor indexed="17"/>
          <bgColor indexed="11"/>
        </patternFill>
      </fill>
    </dxf>
    <dxf>
      <fill>
        <patternFill patternType="solid">
          <fgColor indexed="53"/>
          <bgColor indexed="29"/>
        </patternFill>
      </fill>
    </dxf>
    <dxf>
      <fill>
        <patternFill patternType="solid">
          <fgColor indexed="55"/>
          <bgColor indexed="23"/>
        </patternFill>
      </fill>
    </dxf>
    <dxf>
      <fill>
        <patternFill patternType="solid">
          <fgColor indexed="53"/>
          <bgColor indexed="29"/>
        </patternFill>
      </fill>
    </dxf>
    <dxf>
      <fill>
        <patternFill patternType="solid">
          <fgColor indexed="17"/>
          <bgColor indexed="11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CC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669999"/>
      <rgbColor rgb="009999FF"/>
      <rgbColor rgb="00993366"/>
      <rgbColor rgb="00FFFFCC"/>
      <rgbColor rgb="00CCFFFF"/>
      <rgbColor rgb="00660066"/>
      <rgbColor rgb="00FF6666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C3C3C"/>
    </indexedColors>
    <mruColors>
      <color rgb="FF00CC00"/>
      <color rgb="FF669999"/>
      <color rgb="FFFF6666"/>
      <color rgb="FFFF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Q44"/>
  <sheetViews>
    <sheetView showGridLines="0" tabSelected="1" workbookViewId="0">
      <pane ySplit="4" topLeftCell="A5" activePane="bottomLeft" state="frozen"/>
      <selection pane="bottomLeft" activeCell="R34" sqref="R34"/>
    </sheetView>
  </sheetViews>
  <sheetFormatPr defaultRowHeight="14.1" customHeight="1" x14ac:dyDescent="0.2"/>
  <cols>
    <col min="1" max="1" width="6.42578125" style="1" customWidth="1"/>
    <col min="2" max="2" width="5.85546875" style="1" customWidth="1"/>
    <col min="3" max="3" width="5.85546875" customWidth="1"/>
    <col min="4" max="4" width="5.85546875" hidden="1" customWidth="1"/>
    <col min="5" max="5" width="9.140625" hidden="1" customWidth="1"/>
    <col min="6" max="7" width="5.85546875" customWidth="1"/>
    <col min="8" max="9" width="9.140625" hidden="1" customWidth="1"/>
    <col min="10" max="10" width="9.140625" style="2" hidden="1" customWidth="1"/>
    <col min="11" max="11" width="6.140625" customWidth="1"/>
    <col min="12" max="12" width="8.7109375" style="3" hidden="1" customWidth="1"/>
    <col min="13" max="13" width="3.140625" style="1" customWidth="1"/>
    <col min="14" max="14" width="5.5703125" style="1" customWidth="1"/>
    <col min="15" max="15" width="9.140625" hidden="1" customWidth="1"/>
    <col min="16" max="16" width="9.140625" style="4" hidden="1" customWidth="1"/>
    <col min="17" max="17" width="3.42578125" customWidth="1"/>
    <col min="18" max="18" width="6" customWidth="1"/>
    <col min="19" max="20" width="6" hidden="1" customWidth="1"/>
    <col min="21" max="21" width="9.140625" hidden="1" customWidth="1"/>
    <col min="22" max="23" width="9.140625" style="5" hidden="1" customWidth="1"/>
    <col min="24" max="24" width="5.7109375" customWidth="1"/>
    <col min="25" max="28" width="2.7109375" customWidth="1"/>
    <col min="29" max="30" width="0" hidden="1" customWidth="1"/>
    <col min="31" max="31" width="2.7109375" customWidth="1"/>
    <col min="32" max="32" width="9.140625" hidden="1" customWidth="1"/>
    <col min="33" max="33" width="2.7109375" customWidth="1"/>
    <col min="34" max="35" width="9.140625" hidden="1" customWidth="1"/>
    <col min="36" max="38" width="2.7109375" customWidth="1"/>
    <col min="39" max="39" width="15.85546875" customWidth="1"/>
    <col min="40" max="40" width="10" customWidth="1"/>
    <col min="41" max="41" width="5.28515625" customWidth="1"/>
    <col min="42" max="42" width="12.28515625" customWidth="1"/>
  </cols>
  <sheetData>
    <row r="1" spans="1:42" s="7" customFormat="1" ht="14.1" customHeight="1" x14ac:dyDescent="0.2">
      <c r="A1" s="207" t="s">
        <v>97</v>
      </c>
      <c r="B1" s="207"/>
      <c r="C1" s="207"/>
      <c r="D1" s="207"/>
      <c r="E1" s="207"/>
      <c r="F1" s="207"/>
      <c r="G1" s="207"/>
      <c r="H1" s="207"/>
      <c r="I1" s="207"/>
      <c r="J1" s="207"/>
      <c r="K1" s="207"/>
      <c r="L1" s="207"/>
      <c r="M1" s="207"/>
      <c r="N1" s="207"/>
      <c r="O1" s="207"/>
      <c r="P1" s="207"/>
      <c r="Q1" s="207"/>
      <c r="R1" s="207"/>
      <c r="S1" s="207"/>
      <c r="T1" s="207"/>
      <c r="U1" s="207"/>
      <c r="V1" s="207"/>
      <c r="W1" s="207"/>
      <c r="X1" s="207"/>
      <c r="Y1" s="207"/>
      <c r="Z1" s="207"/>
      <c r="AA1" s="207"/>
      <c r="AB1" s="207"/>
      <c r="AC1" s="207"/>
      <c r="AD1" s="207"/>
      <c r="AE1" s="207"/>
      <c r="AF1" s="207"/>
      <c r="AG1" s="207"/>
      <c r="AH1" s="207"/>
      <c r="AI1" s="207"/>
      <c r="AJ1" s="207"/>
      <c r="AK1" s="207"/>
      <c r="AL1" s="6"/>
      <c r="AM1" s="208" t="s">
        <v>96</v>
      </c>
      <c r="AN1" s="208"/>
      <c r="AO1" s="208"/>
      <c r="AP1" s="208"/>
    </row>
    <row r="2" spans="1:42" s="17" customFormat="1" ht="21.4" customHeight="1" x14ac:dyDescent="0.3">
      <c r="A2" s="8"/>
      <c r="B2" s="9"/>
      <c r="C2" s="10" t="s">
        <v>0</v>
      </c>
      <c r="D2" s="10"/>
      <c r="E2" s="10"/>
      <c r="F2" s="10"/>
      <c r="G2" s="11"/>
      <c r="H2" s="11"/>
      <c r="I2" s="11"/>
      <c r="J2" s="12"/>
      <c r="K2" s="11"/>
      <c r="L2" s="3"/>
      <c r="M2" s="209" t="s">
        <v>1</v>
      </c>
      <c r="N2" s="209"/>
      <c r="O2" s="209"/>
      <c r="P2" s="209"/>
      <c r="Q2" s="209"/>
      <c r="R2" s="209"/>
      <c r="S2" s="10"/>
      <c r="T2" s="10"/>
      <c r="U2" s="13"/>
      <c r="V2" s="10"/>
      <c r="W2" s="10"/>
      <c r="X2" s="14" t="s">
        <v>2</v>
      </c>
      <c r="Y2" s="210" t="s">
        <v>3</v>
      </c>
      <c r="Z2" s="210"/>
      <c r="AA2" s="210"/>
      <c r="AB2" s="15"/>
      <c r="AC2" s="7"/>
      <c r="AD2" s="7"/>
      <c r="AE2" s="7"/>
      <c r="AF2" s="7"/>
      <c r="AG2" s="13"/>
      <c r="AH2" s="13"/>
      <c r="AI2" s="13"/>
      <c r="AJ2" s="7"/>
      <c r="AK2" s="7"/>
      <c r="AL2" s="6"/>
      <c r="AM2" s="16"/>
      <c r="AN2" s="7"/>
      <c r="AO2" s="7"/>
      <c r="AP2" s="6"/>
    </row>
    <row r="3" spans="1:42" s="28" customFormat="1" ht="20.25" customHeight="1" x14ac:dyDescent="0.3">
      <c r="A3" s="18"/>
      <c r="B3" s="19" t="s">
        <v>4</v>
      </c>
      <c r="C3" s="20"/>
      <c r="D3" s="20"/>
      <c r="E3" s="20"/>
      <c r="F3" s="21"/>
      <c r="G3" s="21"/>
      <c r="H3" s="21"/>
      <c r="I3" s="21"/>
      <c r="J3" s="22"/>
      <c r="K3" s="21"/>
      <c r="L3" s="3"/>
      <c r="M3" s="211" t="s">
        <v>5</v>
      </c>
      <c r="N3" s="211"/>
      <c r="O3" s="211"/>
      <c r="P3" s="211"/>
      <c r="Q3" s="211"/>
      <c r="R3" s="211"/>
      <c r="S3" s="211"/>
      <c r="T3" s="211"/>
      <c r="U3" s="211"/>
      <c r="V3" s="23"/>
      <c r="W3" s="193"/>
      <c r="X3" s="24" t="s">
        <v>6</v>
      </c>
      <c r="Y3" s="25"/>
      <c r="Z3" s="26" t="s">
        <v>7</v>
      </c>
      <c r="AA3" s="27"/>
      <c r="AB3" s="212" t="s">
        <v>8</v>
      </c>
      <c r="AC3" s="212"/>
      <c r="AD3" s="212"/>
      <c r="AE3" s="212"/>
      <c r="AF3" s="212"/>
      <c r="AG3" s="212"/>
      <c r="AH3" s="212"/>
      <c r="AI3" s="212"/>
      <c r="AJ3" s="212"/>
      <c r="AK3" s="212"/>
      <c r="AL3" s="212"/>
      <c r="AM3" s="213" t="s">
        <v>98</v>
      </c>
      <c r="AN3" s="213"/>
      <c r="AO3" s="213"/>
      <c r="AP3" s="213"/>
    </row>
    <row r="4" spans="1:42" s="28" customFormat="1" ht="51.95" customHeight="1" x14ac:dyDescent="0.2">
      <c r="A4" s="29" t="s">
        <v>9</v>
      </c>
      <c r="B4" s="30" t="s">
        <v>10</v>
      </c>
      <c r="C4" s="30" t="s">
        <v>11</v>
      </c>
      <c r="D4" s="30" t="s">
        <v>86</v>
      </c>
      <c r="E4" s="30" t="s">
        <v>85</v>
      </c>
      <c r="F4" s="30" t="s">
        <v>12</v>
      </c>
      <c r="G4" s="30" t="s">
        <v>13</v>
      </c>
      <c r="H4" s="30" t="s">
        <v>87</v>
      </c>
      <c r="I4" s="30" t="s">
        <v>88</v>
      </c>
      <c r="J4" s="31" t="s">
        <v>14</v>
      </c>
      <c r="K4" s="30" t="s">
        <v>15</v>
      </c>
      <c r="L4" s="3" t="s">
        <v>16</v>
      </c>
      <c r="M4" s="214" t="s">
        <v>17</v>
      </c>
      <c r="N4" s="214"/>
      <c r="O4" s="32"/>
      <c r="P4" s="33" t="s">
        <v>18</v>
      </c>
      <c r="Q4" s="215" t="s">
        <v>19</v>
      </c>
      <c r="R4" s="215"/>
      <c r="S4" s="32" t="s">
        <v>92</v>
      </c>
      <c r="T4" s="32" t="s">
        <v>91</v>
      </c>
      <c r="U4" s="32" t="s">
        <v>89</v>
      </c>
      <c r="V4" s="30" t="s">
        <v>90</v>
      </c>
      <c r="W4" s="30" t="s">
        <v>95</v>
      </c>
      <c r="X4" s="34" t="s">
        <v>20</v>
      </c>
      <c r="Y4" s="35" t="s">
        <v>21</v>
      </c>
      <c r="Z4" s="36" t="s">
        <v>22</v>
      </c>
      <c r="AA4" s="37" t="s">
        <v>23</v>
      </c>
      <c r="AB4" s="38" t="s">
        <v>24</v>
      </c>
      <c r="AC4" s="39" t="s">
        <v>25</v>
      </c>
      <c r="AD4" s="39"/>
      <c r="AE4" s="40" t="s">
        <v>26</v>
      </c>
      <c r="AF4" s="40" t="s">
        <v>27</v>
      </c>
      <c r="AG4" s="40" t="s">
        <v>28</v>
      </c>
      <c r="AH4" s="40"/>
      <c r="AI4" s="40"/>
      <c r="AJ4" s="41" t="s">
        <v>29</v>
      </c>
      <c r="AK4" s="41" t="s">
        <v>30</v>
      </c>
      <c r="AL4" s="42" t="s">
        <v>31</v>
      </c>
      <c r="AM4" s="216" t="s">
        <v>32</v>
      </c>
      <c r="AN4" s="216"/>
      <c r="AO4"/>
      <c r="AP4" s="43" t="s">
        <v>33</v>
      </c>
    </row>
    <row r="5" spans="1:42" s="17" customFormat="1" ht="14.1" customHeight="1" x14ac:dyDescent="0.2">
      <c r="A5" s="18">
        <v>1</v>
      </c>
      <c r="B5" s="44">
        <v>10.7</v>
      </c>
      <c r="C5" s="44">
        <v>10.4</v>
      </c>
      <c r="D5" s="44">
        <f>IF(OR(B5="",C5=""),"",MAX(B5,C5))</f>
        <v>10.7</v>
      </c>
      <c r="E5" s="44">
        <f>IF(B5="","",MAX(B5,C5))</f>
        <v>10.7</v>
      </c>
      <c r="F5" s="44">
        <v>7.8</v>
      </c>
      <c r="G5" s="200">
        <v>7.6</v>
      </c>
      <c r="H5" s="44">
        <f>IF(F5="","",MIN(F5,G5))</f>
        <v>7.6</v>
      </c>
      <c r="I5" s="44">
        <f>IF(OR(F5="",G5=""),"",MIN(F5,G5))</f>
        <v>7.6</v>
      </c>
      <c r="J5" s="45">
        <f t="shared" ref="J5:J33" si="0">IF(H5&lt;0,1,0)</f>
        <v>0</v>
      </c>
      <c r="K5" s="46"/>
      <c r="L5" s="3">
        <f t="shared" ref="L5:L33" si="1">IF(K5&lt;0,1,0)</f>
        <v>0</v>
      </c>
      <c r="M5" s="47"/>
      <c r="N5" s="44" t="s">
        <v>100</v>
      </c>
      <c r="O5" s="44">
        <f t="shared" ref="O5:O33" si="2">IF(SUM(N5,R5)&gt;0.1,1,0)</f>
        <v>1</v>
      </c>
      <c r="P5" s="48">
        <f t="shared" ref="P5:P33" si="3">SUM(N5,R5)</f>
        <v>3.4</v>
      </c>
      <c r="Q5" s="49"/>
      <c r="R5" s="44">
        <v>3.4</v>
      </c>
      <c r="S5" s="44">
        <f>IF(SUM(N5,R5)&gt;19.9,1,0)</f>
        <v>0</v>
      </c>
      <c r="T5" s="44">
        <f>IF(SUM(N5,R5)&gt;9.9,1,0)</f>
        <v>0</v>
      </c>
      <c r="U5" s="50">
        <f t="shared" ref="U5:U25" si="4">IF(SUM(N5,R5)&gt;0.9,1,0)</f>
        <v>1</v>
      </c>
      <c r="V5" s="50">
        <f>IF(SUM(N5,R5)&gt;0,1,0)</f>
        <v>1</v>
      </c>
      <c r="W5" s="50">
        <f>IF(OR(N5="",R5=""),0,1)</f>
        <v>1</v>
      </c>
      <c r="X5" s="51">
        <v>0</v>
      </c>
      <c r="Y5" s="51">
        <v>1</v>
      </c>
      <c r="Z5" s="52"/>
      <c r="AA5" s="52">
        <v>0</v>
      </c>
      <c r="AB5" s="53">
        <v>0</v>
      </c>
      <c r="AC5" s="54">
        <f t="shared" ref="AC5:AC33" si="5">IF(AB5&gt;0,1,0)</f>
        <v>0</v>
      </c>
      <c r="AD5" s="54">
        <f t="shared" ref="AD5:AD33" si="6">IF(AB5&gt;0,1,0)</f>
        <v>0</v>
      </c>
      <c r="AE5" s="55">
        <v>0</v>
      </c>
      <c r="AF5" s="56">
        <f t="shared" ref="AF5:AF33" si="7">IF(AE5&gt;0,1,0)</f>
        <v>0</v>
      </c>
      <c r="AG5" s="57">
        <v>0</v>
      </c>
      <c r="AH5" s="57">
        <f t="shared" ref="AH5:AH33" si="8">IF(AG5&gt;=5,1,0)</f>
        <v>0</v>
      </c>
      <c r="AI5" s="55">
        <f t="shared" ref="AI5:AI33" si="9">IF(AG5&gt;0,IF(AG5&lt;5,1,0),0)</f>
        <v>0</v>
      </c>
      <c r="AJ5" s="57">
        <v>0</v>
      </c>
      <c r="AK5" s="57">
        <v>0</v>
      </c>
      <c r="AL5" s="58">
        <v>0</v>
      </c>
      <c r="AM5" t="s">
        <v>34</v>
      </c>
      <c r="AN5" s="59">
        <f>E38</f>
        <v>13.5</v>
      </c>
      <c r="AO5" s="59"/>
      <c r="AP5" s="60">
        <v>24</v>
      </c>
    </row>
    <row r="6" spans="1:42" s="17" customFormat="1" ht="12.75" customHeight="1" x14ac:dyDescent="0.2">
      <c r="A6" s="61">
        <v>2</v>
      </c>
      <c r="B6" s="62">
        <v>8.5</v>
      </c>
      <c r="C6" s="62">
        <v>11.8</v>
      </c>
      <c r="D6" s="44">
        <f t="shared" ref="D6:D33" si="10">IF(OR(B6="",C6=""),"",MAX(B6,C6))</f>
        <v>11.8</v>
      </c>
      <c r="E6" s="44">
        <f t="shared" ref="E6:E33" si="11">IF(B6="","",MAX(B6,C6))</f>
        <v>11.8</v>
      </c>
      <c r="F6" s="62">
        <v>5.0999999999999996</v>
      </c>
      <c r="G6" s="62">
        <v>8.5</v>
      </c>
      <c r="H6" s="44">
        <f t="shared" ref="H6:H33" si="12">IF(F6="","",MIN(F6,G6))</f>
        <v>5.0999999999999996</v>
      </c>
      <c r="I6" s="44">
        <f t="shared" ref="I6:I33" si="13">IF(OR(F6="",G6=""),"",MIN(F6,G6))</f>
        <v>5.0999999999999996</v>
      </c>
      <c r="J6" s="45">
        <f t="shared" si="0"/>
        <v>0</v>
      </c>
      <c r="K6" s="46"/>
      <c r="L6" s="3">
        <f t="shared" si="1"/>
        <v>0</v>
      </c>
      <c r="M6" s="63"/>
      <c r="N6" s="64">
        <v>0.2</v>
      </c>
      <c r="O6" s="44">
        <f t="shared" si="2"/>
        <v>1</v>
      </c>
      <c r="P6" s="48">
        <f t="shared" si="3"/>
        <v>0.2</v>
      </c>
      <c r="Q6" s="65"/>
      <c r="R6" s="64" t="s">
        <v>100</v>
      </c>
      <c r="S6" s="44">
        <f t="shared" ref="S6:S33" si="14">IF(SUM(N6,R6)&gt;19.9,1,0)</f>
        <v>0</v>
      </c>
      <c r="T6" s="44">
        <f t="shared" ref="T6:T33" si="15">IF(SUM(N6,R6)&gt;9.9,1,0)</f>
        <v>0</v>
      </c>
      <c r="U6" s="50">
        <f t="shared" si="4"/>
        <v>0</v>
      </c>
      <c r="V6" s="50">
        <f t="shared" ref="V6:V33" si="16">IF(SUM(N6,R6)&gt;0,1,0)</f>
        <v>1</v>
      </c>
      <c r="W6" s="50">
        <f t="shared" ref="W6:W33" si="17">IF(OR(N6="",R6=""),0,1)</f>
        <v>1</v>
      </c>
      <c r="X6" s="66">
        <v>0</v>
      </c>
      <c r="Y6" s="66">
        <v>1</v>
      </c>
      <c r="Z6" s="67"/>
      <c r="AA6" s="67">
        <v>2</v>
      </c>
      <c r="AB6" s="68">
        <v>0</v>
      </c>
      <c r="AC6" s="69">
        <f t="shared" si="5"/>
        <v>0</v>
      </c>
      <c r="AD6" s="54">
        <f t="shared" si="6"/>
        <v>0</v>
      </c>
      <c r="AE6" s="70">
        <v>0</v>
      </c>
      <c r="AF6" s="69">
        <f t="shared" si="7"/>
        <v>0</v>
      </c>
      <c r="AG6" s="70">
        <v>0</v>
      </c>
      <c r="AH6" s="57">
        <f t="shared" si="8"/>
        <v>0</v>
      </c>
      <c r="AI6" s="55">
        <f t="shared" si="9"/>
        <v>0</v>
      </c>
      <c r="AJ6" s="70">
        <v>0</v>
      </c>
      <c r="AK6" s="71">
        <v>0</v>
      </c>
      <c r="AL6" s="72">
        <v>0</v>
      </c>
      <c r="AM6" t="s">
        <v>35</v>
      </c>
      <c r="AN6" s="59">
        <f>H39</f>
        <v>-3</v>
      </c>
      <c r="AO6" s="59"/>
      <c r="AP6" s="60">
        <v>6</v>
      </c>
    </row>
    <row r="7" spans="1:42" s="17" customFormat="1" ht="14.1" customHeight="1" x14ac:dyDescent="0.2">
      <c r="A7" s="18">
        <v>3</v>
      </c>
      <c r="B7" s="73">
        <v>10.1</v>
      </c>
      <c r="C7" s="73">
        <v>9.6</v>
      </c>
      <c r="D7" s="44">
        <f t="shared" si="10"/>
        <v>10.1</v>
      </c>
      <c r="E7" s="44">
        <f t="shared" si="11"/>
        <v>10.1</v>
      </c>
      <c r="F7" s="74">
        <v>6.7</v>
      </c>
      <c r="G7" s="74">
        <v>4.0999999999999996</v>
      </c>
      <c r="H7" s="44">
        <f t="shared" si="12"/>
        <v>4.0999999999999996</v>
      </c>
      <c r="I7" s="44">
        <f t="shared" si="13"/>
        <v>4.0999999999999996</v>
      </c>
      <c r="J7" s="45">
        <f t="shared" si="0"/>
        <v>0</v>
      </c>
      <c r="K7" s="75"/>
      <c r="L7" s="3">
        <f t="shared" si="1"/>
        <v>0</v>
      </c>
      <c r="M7" s="47"/>
      <c r="N7" s="76">
        <v>0</v>
      </c>
      <c r="O7" s="44">
        <f t="shared" si="2"/>
        <v>1</v>
      </c>
      <c r="P7" s="48">
        <f t="shared" si="3"/>
        <v>0.2</v>
      </c>
      <c r="Q7" s="77"/>
      <c r="R7" s="74">
        <v>0.2</v>
      </c>
      <c r="S7" s="44">
        <f t="shared" si="14"/>
        <v>0</v>
      </c>
      <c r="T7" s="44">
        <f t="shared" si="15"/>
        <v>0</v>
      </c>
      <c r="U7" s="50">
        <f t="shared" si="4"/>
        <v>0</v>
      </c>
      <c r="V7" s="50">
        <f t="shared" si="16"/>
        <v>1</v>
      </c>
      <c r="W7" s="50">
        <f t="shared" si="17"/>
        <v>1</v>
      </c>
      <c r="X7" s="78">
        <v>0</v>
      </c>
      <c r="Y7" s="78">
        <v>1</v>
      </c>
      <c r="Z7" s="79"/>
      <c r="AA7" s="79">
        <v>0</v>
      </c>
      <c r="AB7" s="80">
        <v>0</v>
      </c>
      <c r="AC7" s="54">
        <f t="shared" si="5"/>
        <v>0</v>
      </c>
      <c r="AD7" s="54">
        <f t="shared" si="6"/>
        <v>0</v>
      </c>
      <c r="AE7" s="81">
        <v>0</v>
      </c>
      <c r="AF7" s="56">
        <f t="shared" si="7"/>
        <v>0</v>
      </c>
      <c r="AG7" s="82">
        <v>0</v>
      </c>
      <c r="AH7" s="57">
        <f t="shared" si="8"/>
        <v>0</v>
      </c>
      <c r="AI7" s="55">
        <f t="shared" si="9"/>
        <v>0</v>
      </c>
      <c r="AJ7" s="82">
        <v>0</v>
      </c>
      <c r="AK7" s="83">
        <v>0</v>
      </c>
      <c r="AL7" s="84">
        <v>0</v>
      </c>
      <c r="AM7" t="s">
        <v>36</v>
      </c>
      <c r="AN7" s="59">
        <f>D39</f>
        <v>6.2</v>
      </c>
      <c r="AO7" s="59"/>
      <c r="AP7" s="60">
        <v>11</v>
      </c>
    </row>
    <row r="8" spans="1:42" s="17" customFormat="1" ht="12.75" customHeight="1" x14ac:dyDescent="0.2">
      <c r="A8" s="61">
        <v>4</v>
      </c>
      <c r="B8" s="62">
        <v>5.7</v>
      </c>
      <c r="C8" s="62">
        <v>8.4</v>
      </c>
      <c r="D8" s="44">
        <f t="shared" si="10"/>
        <v>8.4</v>
      </c>
      <c r="E8" s="44">
        <f t="shared" si="11"/>
        <v>8.4</v>
      </c>
      <c r="F8" s="64">
        <v>3.8</v>
      </c>
      <c r="G8" s="62">
        <v>5.7</v>
      </c>
      <c r="H8" s="44">
        <f t="shared" si="12"/>
        <v>3.8</v>
      </c>
      <c r="I8" s="44">
        <f t="shared" si="13"/>
        <v>3.8</v>
      </c>
      <c r="J8" s="45">
        <f t="shared" si="0"/>
        <v>0</v>
      </c>
      <c r="K8" s="46"/>
      <c r="L8" s="3">
        <f t="shared" si="1"/>
        <v>0</v>
      </c>
      <c r="M8" s="85"/>
      <c r="N8" s="64">
        <v>0.2</v>
      </c>
      <c r="O8" s="44">
        <f t="shared" si="2"/>
        <v>1</v>
      </c>
      <c r="P8" s="48">
        <f t="shared" si="3"/>
        <v>0.2</v>
      </c>
      <c r="Q8" s="65"/>
      <c r="R8" s="64">
        <v>0</v>
      </c>
      <c r="S8" s="44">
        <f t="shared" si="14"/>
        <v>0</v>
      </c>
      <c r="T8" s="44">
        <f t="shared" si="15"/>
        <v>0</v>
      </c>
      <c r="U8" s="50">
        <f t="shared" si="4"/>
        <v>0</v>
      </c>
      <c r="V8" s="50">
        <f t="shared" si="16"/>
        <v>1</v>
      </c>
      <c r="W8" s="50">
        <f t="shared" si="17"/>
        <v>1</v>
      </c>
      <c r="X8" s="66">
        <v>0</v>
      </c>
      <c r="Y8" s="66">
        <v>1</v>
      </c>
      <c r="Z8" s="67"/>
      <c r="AA8" s="67">
        <v>1</v>
      </c>
      <c r="AB8" s="68">
        <v>0</v>
      </c>
      <c r="AC8" s="69">
        <f t="shared" si="5"/>
        <v>0</v>
      </c>
      <c r="AD8" s="54">
        <f t="shared" si="6"/>
        <v>0</v>
      </c>
      <c r="AE8" s="70">
        <v>0</v>
      </c>
      <c r="AF8" s="69">
        <f t="shared" si="7"/>
        <v>0</v>
      </c>
      <c r="AG8" s="70">
        <v>0</v>
      </c>
      <c r="AH8" s="57">
        <f t="shared" si="8"/>
        <v>0</v>
      </c>
      <c r="AI8" s="55">
        <f t="shared" si="9"/>
        <v>0</v>
      </c>
      <c r="AJ8" s="70">
        <v>0</v>
      </c>
      <c r="AK8" s="70">
        <v>0</v>
      </c>
      <c r="AL8" s="72">
        <v>0</v>
      </c>
      <c r="AM8" t="s">
        <v>37</v>
      </c>
      <c r="AN8" s="192">
        <f>I38</f>
        <v>7.6</v>
      </c>
      <c r="AO8" s="192"/>
      <c r="AP8" s="60" t="s">
        <v>102</v>
      </c>
    </row>
    <row r="9" spans="1:42" s="17" customFormat="1" ht="12.75" customHeight="1" x14ac:dyDescent="0.2">
      <c r="A9" s="18">
        <v>5</v>
      </c>
      <c r="B9" s="73">
        <v>6.8</v>
      </c>
      <c r="C9" s="73">
        <v>9.4</v>
      </c>
      <c r="D9" s="44">
        <f t="shared" si="10"/>
        <v>9.4</v>
      </c>
      <c r="E9" s="44">
        <f t="shared" si="11"/>
        <v>9.4</v>
      </c>
      <c r="F9" s="74">
        <v>0.4</v>
      </c>
      <c r="G9" s="74">
        <v>0.2</v>
      </c>
      <c r="H9" s="44">
        <f t="shared" si="12"/>
        <v>0.2</v>
      </c>
      <c r="I9" s="44">
        <f t="shared" si="13"/>
        <v>0.2</v>
      </c>
      <c r="J9" s="45">
        <f t="shared" si="0"/>
        <v>0</v>
      </c>
      <c r="K9" s="46"/>
      <c r="L9" s="3">
        <f t="shared" si="1"/>
        <v>0</v>
      </c>
      <c r="M9" s="86"/>
      <c r="N9" s="87">
        <v>0</v>
      </c>
      <c r="O9" s="44">
        <f t="shared" si="2"/>
        <v>0</v>
      </c>
      <c r="P9" s="48">
        <f t="shared" si="3"/>
        <v>0</v>
      </c>
      <c r="Q9" s="65"/>
      <c r="R9" s="88">
        <v>0</v>
      </c>
      <c r="S9" s="44">
        <f t="shared" si="14"/>
        <v>0</v>
      </c>
      <c r="T9" s="44">
        <f t="shared" si="15"/>
        <v>0</v>
      </c>
      <c r="U9" s="50">
        <f t="shared" si="4"/>
        <v>0</v>
      </c>
      <c r="V9" s="50">
        <f t="shared" si="16"/>
        <v>0</v>
      </c>
      <c r="W9" s="50">
        <f t="shared" si="17"/>
        <v>1</v>
      </c>
      <c r="X9" s="89">
        <v>0</v>
      </c>
      <c r="Y9" s="78">
        <v>1</v>
      </c>
      <c r="Z9" s="79"/>
      <c r="AA9" s="79">
        <v>0</v>
      </c>
      <c r="AB9" s="80">
        <v>0</v>
      </c>
      <c r="AC9" s="54">
        <f t="shared" si="5"/>
        <v>0</v>
      </c>
      <c r="AD9" s="54">
        <f t="shared" si="6"/>
        <v>0</v>
      </c>
      <c r="AE9" s="81">
        <v>0</v>
      </c>
      <c r="AF9" s="56">
        <f t="shared" si="7"/>
        <v>0</v>
      </c>
      <c r="AG9" s="82">
        <v>0</v>
      </c>
      <c r="AH9" s="57">
        <f t="shared" si="8"/>
        <v>0</v>
      </c>
      <c r="AI9" s="55">
        <f t="shared" si="9"/>
        <v>0</v>
      </c>
      <c r="AJ9" s="82">
        <v>0</v>
      </c>
      <c r="AK9" s="82">
        <v>0</v>
      </c>
      <c r="AL9" s="84">
        <v>0</v>
      </c>
      <c r="AM9"/>
      <c r="AN9" s="5"/>
      <c r="AO9" s="5"/>
      <c r="AP9" s="60"/>
    </row>
    <row r="10" spans="1:42" s="17" customFormat="1" ht="14.1" customHeight="1" x14ac:dyDescent="0.2">
      <c r="A10" s="61">
        <v>6</v>
      </c>
      <c r="B10" s="62">
        <v>0.3</v>
      </c>
      <c r="C10" s="62">
        <v>8.8000000000000007</v>
      </c>
      <c r="D10" s="44">
        <f t="shared" si="10"/>
        <v>8.8000000000000007</v>
      </c>
      <c r="E10" s="44">
        <f t="shared" si="11"/>
        <v>8.8000000000000007</v>
      </c>
      <c r="F10" s="199">
        <v>-3</v>
      </c>
      <c r="G10" s="62">
        <v>-1.8</v>
      </c>
      <c r="H10" s="44">
        <f t="shared" si="12"/>
        <v>-3</v>
      </c>
      <c r="I10" s="44">
        <f t="shared" si="13"/>
        <v>-3</v>
      </c>
      <c r="J10" s="45">
        <f t="shared" si="0"/>
        <v>1</v>
      </c>
      <c r="K10" s="46"/>
      <c r="L10" s="3">
        <f t="shared" si="1"/>
        <v>0</v>
      </c>
      <c r="M10" s="49"/>
      <c r="N10" s="62">
        <v>0</v>
      </c>
      <c r="O10" s="44">
        <f t="shared" si="2"/>
        <v>0</v>
      </c>
      <c r="P10" s="48">
        <f t="shared" si="3"/>
        <v>0</v>
      </c>
      <c r="Q10" s="92"/>
      <c r="R10" s="62">
        <v>0</v>
      </c>
      <c r="S10" s="44">
        <f t="shared" si="14"/>
        <v>0</v>
      </c>
      <c r="T10" s="44">
        <f t="shared" si="15"/>
        <v>0</v>
      </c>
      <c r="U10" s="50">
        <f t="shared" si="4"/>
        <v>0</v>
      </c>
      <c r="V10" s="50">
        <f t="shared" si="16"/>
        <v>0</v>
      </c>
      <c r="W10" s="50">
        <f t="shared" si="17"/>
        <v>1</v>
      </c>
      <c r="X10" s="66">
        <v>0</v>
      </c>
      <c r="Y10" s="66">
        <v>4</v>
      </c>
      <c r="Z10" s="67"/>
      <c r="AA10" s="67">
        <v>0</v>
      </c>
      <c r="AB10" s="68">
        <v>0</v>
      </c>
      <c r="AC10" s="69">
        <f t="shared" si="5"/>
        <v>0</v>
      </c>
      <c r="AD10" s="54">
        <f t="shared" si="6"/>
        <v>0</v>
      </c>
      <c r="AE10" s="70">
        <v>0</v>
      </c>
      <c r="AF10" s="69">
        <f t="shared" si="7"/>
        <v>0</v>
      </c>
      <c r="AG10" s="70">
        <v>0</v>
      </c>
      <c r="AH10" s="57">
        <f t="shared" si="8"/>
        <v>0</v>
      </c>
      <c r="AI10" s="55">
        <f t="shared" si="9"/>
        <v>0</v>
      </c>
      <c r="AJ10" s="70">
        <v>0</v>
      </c>
      <c r="AK10" s="70">
        <v>0</v>
      </c>
      <c r="AL10" s="72">
        <v>0</v>
      </c>
      <c r="AM10" t="s">
        <v>38</v>
      </c>
      <c r="AN10" s="59">
        <f>SUM(N36+R36)</f>
        <v>124.39999999999999</v>
      </c>
      <c r="AO10" s="1" t="s">
        <v>39</v>
      </c>
      <c r="AP10" s="60"/>
    </row>
    <row r="11" spans="1:42" s="17" customFormat="1" ht="14.1" customHeight="1" x14ac:dyDescent="0.2">
      <c r="A11" s="90">
        <v>7</v>
      </c>
      <c r="B11" s="73">
        <v>2.2999999999999998</v>
      </c>
      <c r="C11" s="73">
        <v>8.4</v>
      </c>
      <c r="D11" s="44">
        <f t="shared" si="10"/>
        <v>8.4</v>
      </c>
      <c r="E11" s="44">
        <f t="shared" si="11"/>
        <v>8.4</v>
      </c>
      <c r="F11" s="88">
        <v>-0.8</v>
      </c>
      <c r="G11" s="74">
        <v>0.7</v>
      </c>
      <c r="H11" s="44">
        <f t="shared" si="12"/>
        <v>-0.8</v>
      </c>
      <c r="I11" s="44">
        <f t="shared" si="13"/>
        <v>-0.8</v>
      </c>
      <c r="J11" s="45">
        <f t="shared" si="0"/>
        <v>1</v>
      </c>
      <c r="K11" s="46"/>
      <c r="L11" s="3">
        <f t="shared" si="1"/>
        <v>0</v>
      </c>
      <c r="M11" s="91" t="s">
        <v>101</v>
      </c>
      <c r="N11" s="73">
        <v>0.2</v>
      </c>
      <c r="O11" s="44">
        <f t="shared" si="2"/>
        <v>1</v>
      </c>
      <c r="P11" s="48">
        <f t="shared" si="3"/>
        <v>1.2</v>
      </c>
      <c r="Q11" s="92"/>
      <c r="R11" s="74">
        <v>1</v>
      </c>
      <c r="S11" s="44">
        <f t="shared" si="14"/>
        <v>0</v>
      </c>
      <c r="T11" s="44">
        <f t="shared" si="15"/>
        <v>0</v>
      </c>
      <c r="U11" s="50">
        <f t="shared" si="4"/>
        <v>1</v>
      </c>
      <c r="V11" s="50">
        <f t="shared" si="16"/>
        <v>1</v>
      </c>
      <c r="W11" s="50">
        <f t="shared" si="17"/>
        <v>1</v>
      </c>
      <c r="X11" s="78">
        <v>0</v>
      </c>
      <c r="Y11" s="78">
        <v>4</v>
      </c>
      <c r="Z11" s="79"/>
      <c r="AA11" s="79">
        <v>0</v>
      </c>
      <c r="AB11" s="80">
        <v>0</v>
      </c>
      <c r="AC11" s="54">
        <f t="shared" si="5"/>
        <v>0</v>
      </c>
      <c r="AD11" s="54">
        <f t="shared" si="6"/>
        <v>0</v>
      </c>
      <c r="AE11" s="81">
        <v>0</v>
      </c>
      <c r="AF11" s="56">
        <f t="shared" si="7"/>
        <v>0</v>
      </c>
      <c r="AG11" s="82">
        <v>0</v>
      </c>
      <c r="AH11" s="57">
        <f t="shared" si="8"/>
        <v>0</v>
      </c>
      <c r="AI11" s="55">
        <f t="shared" si="9"/>
        <v>0</v>
      </c>
      <c r="AJ11" s="83">
        <v>0</v>
      </c>
      <c r="AK11" s="82">
        <v>0</v>
      </c>
      <c r="AL11" s="84">
        <v>0</v>
      </c>
      <c r="AM11" s="93" t="s">
        <v>40</v>
      </c>
      <c r="AN11" s="94">
        <f>AN10/25.4</f>
        <v>4.8976377952755907</v>
      </c>
      <c r="AO11" s="28" t="s">
        <v>41</v>
      </c>
      <c r="AP11" s="60"/>
    </row>
    <row r="12" spans="1:42" s="17" customFormat="1" ht="14.1" customHeight="1" x14ac:dyDescent="0.2">
      <c r="A12" s="61">
        <v>8</v>
      </c>
      <c r="B12" s="62">
        <v>9.4</v>
      </c>
      <c r="C12" s="62">
        <v>10.4</v>
      </c>
      <c r="D12" s="44">
        <f t="shared" si="10"/>
        <v>10.4</v>
      </c>
      <c r="E12" s="44">
        <f t="shared" si="11"/>
        <v>10.4</v>
      </c>
      <c r="F12" s="62">
        <v>4.0999999999999996</v>
      </c>
      <c r="G12" s="62">
        <v>4.0999999999999996</v>
      </c>
      <c r="H12" s="44">
        <f t="shared" si="12"/>
        <v>4.0999999999999996</v>
      </c>
      <c r="I12" s="44">
        <f t="shared" si="13"/>
        <v>4.0999999999999996</v>
      </c>
      <c r="J12" s="45">
        <f t="shared" si="0"/>
        <v>0</v>
      </c>
      <c r="K12" s="46"/>
      <c r="L12" s="3">
        <f t="shared" si="1"/>
        <v>0</v>
      </c>
      <c r="M12" s="49"/>
      <c r="N12" s="62">
        <v>0.4</v>
      </c>
      <c r="O12" s="44">
        <f t="shared" si="2"/>
        <v>1</v>
      </c>
      <c r="P12" s="48">
        <f t="shared" si="3"/>
        <v>8.1999999999999993</v>
      </c>
      <c r="Q12" s="92"/>
      <c r="R12" s="62">
        <v>7.8</v>
      </c>
      <c r="S12" s="44">
        <f t="shared" si="14"/>
        <v>0</v>
      </c>
      <c r="T12" s="44">
        <f t="shared" si="15"/>
        <v>0</v>
      </c>
      <c r="U12" s="50">
        <f t="shared" si="4"/>
        <v>1</v>
      </c>
      <c r="V12" s="50">
        <f t="shared" si="16"/>
        <v>1</v>
      </c>
      <c r="W12" s="50">
        <f t="shared" si="17"/>
        <v>1</v>
      </c>
      <c r="X12" s="66">
        <v>0</v>
      </c>
      <c r="Y12" s="66">
        <v>1</v>
      </c>
      <c r="Z12" s="67"/>
      <c r="AA12" s="67">
        <v>1</v>
      </c>
      <c r="AB12" s="68">
        <v>0</v>
      </c>
      <c r="AC12" s="69">
        <f t="shared" si="5"/>
        <v>0</v>
      </c>
      <c r="AD12" s="54">
        <f t="shared" si="6"/>
        <v>0</v>
      </c>
      <c r="AE12" s="70">
        <v>0</v>
      </c>
      <c r="AF12" s="69">
        <f t="shared" si="7"/>
        <v>0</v>
      </c>
      <c r="AG12" s="70">
        <v>0</v>
      </c>
      <c r="AH12" s="57">
        <f t="shared" si="8"/>
        <v>0</v>
      </c>
      <c r="AI12" s="55">
        <f t="shared" si="9"/>
        <v>0</v>
      </c>
      <c r="AJ12" s="70">
        <v>0</v>
      </c>
      <c r="AK12" s="70">
        <v>0</v>
      </c>
      <c r="AL12" s="72">
        <v>0</v>
      </c>
      <c r="AM12" t="s">
        <v>42</v>
      </c>
      <c r="AN12" s="5">
        <f>MAX(P5:P33)</f>
        <v>33.6</v>
      </c>
      <c r="AO12" t="s">
        <v>39</v>
      </c>
      <c r="AP12" s="60">
        <v>15</v>
      </c>
    </row>
    <row r="13" spans="1:42" s="17" customFormat="1" ht="14.1" customHeight="1" x14ac:dyDescent="0.2">
      <c r="A13" s="18">
        <v>9</v>
      </c>
      <c r="B13" s="73">
        <v>13</v>
      </c>
      <c r="C13" s="73">
        <v>13</v>
      </c>
      <c r="D13" s="44">
        <f t="shared" si="10"/>
        <v>13</v>
      </c>
      <c r="E13" s="44">
        <f t="shared" si="11"/>
        <v>13</v>
      </c>
      <c r="F13" s="88">
        <v>7.3</v>
      </c>
      <c r="G13" s="74">
        <v>7.3</v>
      </c>
      <c r="H13" s="44">
        <f t="shared" si="12"/>
        <v>7.3</v>
      </c>
      <c r="I13" s="44">
        <f t="shared" si="13"/>
        <v>7.3</v>
      </c>
      <c r="J13" s="45">
        <f t="shared" si="0"/>
        <v>0</v>
      </c>
      <c r="K13" s="46"/>
      <c r="L13" s="3">
        <f t="shared" si="1"/>
        <v>0</v>
      </c>
      <c r="M13" s="91"/>
      <c r="N13" s="76">
        <v>6.2</v>
      </c>
      <c r="O13" s="44">
        <f t="shared" si="2"/>
        <v>1</v>
      </c>
      <c r="P13" s="48">
        <f t="shared" si="3"/>
        <v>8</v>
      </c>
      <c r="Q13" s="92"/>
      <c r="R13" s="74">
        <v>1.8</v>
      </c>
      <c r="S13" s="44">
        <f t="shared" si="14"/>
        <v>0</v>
      </c>
      <c r="T13" s="44">
        <f t="shared" si="15"/>
        <v>0</v>
      </c>
      <c r="U13" s="50">
        <f t="shared" si="4"/>
        <v>1</v>
      </c>
      <c r="V13" s="50">
        <f t="shared" si="16"/>
        <v>1</v>
      </c>
      <c r="W13" s="50">
        <f t="shared" si="17"/>
        <v>1</v>
      </c>
      <c r="X13" s="78">
        <v>0</v>
      </c>
      <c r="Y13" s="78">
        <v>1</v>
      </c>
      <c r="Z13" s="79"/>
      <c r="AA13" s="79">
        <v>2</v>
      </c>
      <c r="AB13" s="80">
        <v>0</v>
      </c>
      <c r="AC13" s="54">
        <f t="shared" si="5"/>
        <v>0</v>
      </c>
      <c r="AD13" s="54">
        <f t="shared" si="6"/>
        <v>0</v>
      </c>
      <c r="AE13" s="81">
        <v>0</v>
      </c>
      <c r="AF13" s="56">
        <f t="shared" si="7"/>
        <v>0</v>
      </c>
      <c r="AG13" s="82">
        <v>0</v>
      </c>
      <c r="AH13" s="57">
        <f t="shared" si="8"/>
        <v>0</v>
      </c>
      <c r="AI13" s="55">
        <f t="shared" si="9"/>
        <v>0</v>
      </c>
      <c r="AJ13" s="82">
        <v>0</v>
      </c>
      <c r="AK13" s="82">
        <v>0</v>
      </c>
      <c r="AL13" s="84">
        <v>1</v>
      </c>
      <c r="AM13" s="217" t="s">
        <v>43</v>
      </c>
      <c r="AN13" s="217"/>
      <c r="AO13" s="217"/>
      <c r="AP13" s="217"/>
    </row>
    <row r="14" spans="1:42" s="17" customFormat="1" ht="14.1" customHeight="1" x14ac:dyDescent="0.2">
      <c r="A14" s="61">
        <v>10</v>
      </c>
      <c r="B14" s="62">
        <v>8</v>
      </c>
      <c r="C14" s="62">
        <v>7.3</v>
      </c>
      <c r="D14" s="44">
        <f t="shared" si="10"/>
        <v>8</v>
      </c>
      <c r="E14" s="44">
        <f t="shared" si="11"/>
        <v>8</v>
      </c>
      <c r="F14" s="62">
        <v>3.6</v>
      </c>
      <c r="G14" s="62">
        <v>1.9</v>
      </c>
      <c r="H14" s="44">
        <f t="shared" si="12"/>
        <v>1.9</v>
      </c>
      <c r="I14" s="44">
        <f t="shared" si="13"/>
        <v>1.9</v>
      </c>
      <c r="J14" s="45">
        <f t="shared" si="0"/>
        <v>0</v>
      </c>
      <c r="K14" s="46"/>
      <c r="L14" s="3">
        <f t="shared" si="1"/>
        <v>0</v>
      </c>
      <c r="M14" s="85"/>
      <c r="N14" s="64">
        <v>2.4</v>
      </c>
      <c r="O14" s="44">
        <f t="shared" si="2"/>
        <v>1</v>
      </c>
      <c r="P14" s="48">
        <f t="shared" si="3"/>
        <v>3</v>
      </c>
      <c r="Q14" s="95"/>
      <c r="R14" s="64">
        <v>0.6</v>
      </c>
      <c r="S14" s="44">
        <f t="shared" si="14"/>
        <v>0</v>
      </c>
      <c r="T14" s="44">
        <f t="shared" si="15"/>
        <v>0</v>
      </c>
      <c r="U14" s="50">
        <f t="shared" si="4"/>
        <v>1</v>
      </c>
      <c r="V14" s="50">
        <f t="shared" si="16"/>
        <v>1</v>
      </c>
      <c r="W14" s="50">
        <f t="shared" si="17"/>
        <v>1</v>
      </c>
      <c r="X14" s="66">
        <v>0</v>
      </c>
      <c r="Y14" s="66">
        <v>1</v>
      </c>
      <c r="Z14" s="67"/>
      <c r="AA14" s="67">
        <v>2</v>
      </c>
      <c r="AB14" s="68">
        <v>5</v>
      </c>
      <c r="AC14" s="69">
        <f t="shared" si="5"/>
        <v>1</v>
      </c>
      <c r="AD14" s="54">
        <f t="shared" si="6"/>
        <v>1</v>
      </c>
      <c r="AE14" s="70">
        <v>0</v>
      </c>
      <c r="AF14" s="69">
        <f t="shared" si="7"/>
        <v>0</v>
      </c>
      <c r="AG14" s="70">
        <v>0</v>
      </c>
      <c r="AH14" s="57">
        <f t="shared" si="8"/>
        <v>0</v>
      </c>
      <c r="AI14" s="55">
        <f t="shared" si="9"/>
        <v>0</v>
      </c>
      <c r="AJ14" s="70">
        <v>0</v>
      </c>
      <c r="AK14" s="70">
        <v>0</v>
      </c>
      <c r="AL14" s="72">
        <v>0</v>
      </c>
      <c r="AM14" s="96" t="s">
        <v>44</v>
      </c>
      <c r="AN14" s="97">
        <f>SUM(J5:J33)</f>
        <v>2</v>
      </c>
      <c r="AO14" s="98"/>
      <c r="AP14" s="99"/>
    </row>
    <row r="15" spans="1:42" s="17" customFormat="1" ht="14.1" customHeight="1" x14ac:dyDescent="0.2">
      <c r="A15" s="18">
        <v>11</v>
      </c>
      <c r="B15" s="73">
        <v>3.8</v>
      </c>
      <c r="C15" s="201">
        <v>6.2</v>
      </c>
      <c r="D15" s="44">
        <f t="shared" si="10"/>
        <v>6.2</v>
      </c>
      <c r="E15" s="44">
        <f t="shared" si="11"/>
        <v>6.2</v>
      </c>
      <c r="F15" s="88">
        <v>1.8</v>
      </c>
      <c r="G15" s="74">
        <v>2</v>
      </c>
      <c r="H15" s="44">
        <f t="shared" si="12"/>
        <v>1.8</v>
      </c>
      <c r="I15" s="44">
        <f t="shared" si="13"/>
        <v>1.8</v>
      </c>
      <c r="J15" s="45">
        <f t="shared" si="0"/>
        <v>0</v>
      </c>
      <c r="K15" s="46"/>
      <c r="L15" s="3">
        <f t="shared" si="1"/>
        <v>0</v>
      </c>
      <c r="M15" s="86"/>
      <c r="N15" s="87">
        <v>0.2</v>
      </c>
      <c r="O15" s="44">
        <f t="shared" si="2"/>
        <v>1</v>
      </c>
      <c r="P15" s="48">
        <f t="shared" si="3"/>
        <v>0.2</v>
      </c>
      <c r="Q15" s="95"/>
      <c r="R15" s="88" t="s">
        <v>100</v>
      </c>
      <c r="S15" s="44">
        <f t="shared" si="14"/>
        <v>0</v>
      </c>
      <c r="T15" s="44">
        <f t="shared" si="15"/>
        <v>0</v>
      </c>
      <c r="U15" s="50">
        <f t="shared" si="4"/>
        <v>0</v>
      </c>
      <c r="V15" s="50">
        <f t="shared" si="16"/>
        <v>1</v>
      </c>
      <c r="W15" s="50">
        <f t="shared" si="17"/>
        <v>1</v>
      </c>
      <c r="X15" s="78">
        <v>0</v>
      </c>
      <c r="Y15" s="78">
        <v>1</v>
      </c>
      <c r="Z15" s="79"/>
      <c r="AA15" s="79">
        <v>2</v>
      </c>
      <c r="AB15" s="80">
        <v>5</v>
      </c>
      <c r="AC15" s="54">
        <f t="shared" si="5"/>
        <v>1</v>
      </c>
      <c r="AD15" s="54">
        <f t="shared" si="6"/>
        <v>1</v>
      </c>
      <c r="AE15" s="81">
        <v>0</v>
      </c>
      <c r="AF15" s="56">
        <f t="shared" si="7"/>
        <v>0</v>
      </c>
      <c r="AG15" s="82">
        <v>0</v>
      </c>
      <c r="AH15" s="57">
        <f t="shared" si="8"/>
        <v>0</v>
      </c>
      <c r="AI15" s="55">
        <f t="shared" si="9"/>
        <v>0</v>
      </c>
      <c r="AJ15" s="82">
        <v>0</v>
      </c>
      <c r="AK15" s="82">
        <v>0</v>
      </c>
      <c r="AL15" s="84">
        <v>0</v>
      </c>
      <c r="AM15" t="s">
        <v>45</v>
      </c>
      <c r="AN15" s="2">
        <f>SUM(L5:L33)</f>
        <v>0</v>
      </c>
      <c r="AO15" s="100"/>
      <c r="AP15" s="99"/>
    </row>
    <row r="16" spans="1:42" s="17" customFormat="1" ht="14.1" customHeight="1" x14ac:dyDescent="0.2">
      <c r="A16" s="61">
        <v>12</v>
      </c>
      <c r="B16" s="62">
        <v>3.5</v>
      </c>
      <c r="C16" s="62">
        <v>9.1999999999999993</v>
      </c>
      <c r="D16" s="44">
        <f t="shared" si="10"/>
        <v>9.1999999999999993</v>
      </c>
      <c r="E16" s="44">
        <f t="shared" si="11"/>
        <v>9.1999999999999993</v>
      </c>
      <c r="F16" s="62">
        <v>2.7</v>
      </c>
      <c r="G16" s="62">
        <v>3.3</v>
      </c>
      <c r="H16" s="44">
        <f t="shared" si="12"/>
        <v>2.7</v>
      </c>
      <c r="I16" s="44">
        <f t="shared" si="13"/>
        <v>2.7</v>
      </c>
      <c r="J16" s="45">
        <f t="shared" si="0"/>
        <v>0</v>
      </c>
      <c r="K16" s="46"/>
      <c r="L16" s="3">
        <f t="shared" si="1"/>
        <v>0</v>
      </c>
      <c r="M16" s="49"/>
      <c r="N16" s="62">
        <v>0</v>
      </c>
      <c r="O16" s="44">
        <f t="shared" si="2"/>
        <v>1</v>
      </c>
      <c r="P16" s="48">
        <f t="shared" si="3"/>
        <v>7.8</v>
      </c>
      <c r="Q16" s="95"/>
      <c r="R16" s="64">
        <v>7.8</v>
      </c>
      <c r="S16" s="44">
        <f t="shared" si="14"/>
        <v>0</v>
      </c>
      <c r="T16" s="44">
        <f t="shared" si="15"/>
        <v>0</v>
      </c>
      <c r="U16" s="50">
        <f t="shared" si="4"/>
        <v>1</v>
      </c>
      <c r="V16" s="50">
        <f t="shared" si="16"/>
        <v>1</v>
      </c>
      <c r="W16" s="50">
        <f t="shared" si="17"/>
        <v>1</v>
      </c>
      <c r="X16" s="66">
        <v>0</v>
      </c>
      <c r="Y16" s="66">
        <v>1</v>
      </c>
      <c r="Z16" s="67"/>
      <c r="AA16" s="67">
        <v>2</v>
      </c>
      <c r="AB16" s="68">
        <v>0</v>
      </c>
      <c r="AC16" s="69">
        <f t="shared" si="5"/>
        <v>0</v>
      </c>
      <c r="AD16" s="54">
        <f t="shared" si="6"/>
        <v>0</v>
      </c>
      <c r="AE16" s="70">
        <v>0</v>
      </c>
      <c r="AF16" s="69">
        <f t="shared" si="7"/>
        <v>0</v>
      </c>
      <c r="AG16" s="70">
        <v>0</v>
      </c>
      <c r="AH16" s="57">
        <f t="shared" si="8"/>
        <v>0</v>
      </c>
      <c r="AI16" s="55">
        <f t="shared" si="9"/>
        <v>0</v>
      </c>
      <c r="AJ16" s="70">
        <v>0</v>
      </c>
      <c r="AK16" s="70">
        <v>0</v>
      </c>
      <c r="AL16" s="72">
        <v>0</v>
      </c>
      <c r="AM16" t="s">
        <v>46</v>
      </c>
      <c r="AN16" s="101">
        <f>SUM(V5:V33)</f>
        <v>27</v>
      </c>
      <c r="AO16" s="100"/>
      <c r="AP16" s="99"/>
    </row>
    <row r="17" spans="1:43" s="17" customFormat="1" ht="14.1" customHeight="1" x14ac:dyDescent="0.2">
      <c r="A17" s="18">
        <v>13</v>
      </c>
      <c r="B17" s="73">
        <v>5.2</v>
      </c>
      <c r="C17" s="87">
        <v>9.1999999999999993</v>
      </c>
      <c r="D17" s="44">
        <f t="shared" si="10"/>
        <v>9.1999999999999993</v>
      </c>
      <c r="E17" s="44">
        <f t="shared" si="11"/>
        <v>9.1999999999999993</v>
      </c>
      <c r="F17" s="88">
        <v>3.9</v>
      </c>
      <c r="G17" s="74">
        <v>4.5</v>
      </c>
      <c r="H17" s="44">
        <f t="shared" si="12"/>
        <v>3.9</v>
      </c>
      <c r="I17" s="44">
        <f t="shared" si="13"/>
        <v>3.9</v>
      </c>
      <c r="J17" s="45">
        <f t="shared" si="0"/>
        <v>0</v>
      </c>
      <c r="K17" s="46"/>
      <c r="L17" s="3">
        <f t="shared" si="1"/>
        <v>0</v>
      </c>
      <c r="M17" s="86"/>
      <c r="N17" s="87">
        <v>0.8</v>
      </c>
      <c r="O17" s="44">
        <f t="shared" si="2"/>
        <v>1</v>
      </c>
      <c r="P17" s="48">
        <f t="shared" si="3"/>
        <v>0.8</v>
      </c>
      <c r="Q17" s="95"/>
      <c r="R17" s="88">
        <v>0</v>
      </c>
      <c r="S17" s="44">
        <f t="shared" si="14"/>
        <v>0</v>
      </c>
      <c r="T17" s="44">
        <f t="shared" si="15"/>
        <v>0</v>
      </c>
      <c r="U17" s="50">
        <f t="shared" si="4"/>
        <v>0</v>
      </c>
      <c r="V17" s="50">
        <f t="shared" si="16"/>
        <v>1</v>
      </c>
      <c r="W17" s="50">
        <f t="shared" si="17"/>
        <v>1</v>
      </c>
      <c r="X17" s="78">
        <v>0</v>
      </c>
      <c r="Y17" s="78">
        <v>1</v>
      </c>
      <c r="Z17" s="79"/>
      <c r="AA17" s="79">
        <v>1</v>
      </c>
      <c r="AB17" s="80">
        <v>0</v>
      </c>
      <c r="AC17" s="54">
        <f t="shared" si="5"/>
        <v>0</v>
      </c>
      <c r="AD17" s="54">
        <f t="shared" si="6"/>
        <v>0</v>
      </c>
      <c r="AE17" s="81">
        <v>0</v>
      </c>
      <c r="AF17" s="56">
        <f t="shared" si="7"/>
        <v>0</v>
      </c>
      <c r="AG17" s="82">
        <v>0</v>
      </c>
      <c r="AH17" s="57">
        <f t="shared" si="8"/>
        <v>0</v>
      </c>
      <c r="AI17" s="55">
        <f t="shared" si="9"/>
        <v>0</v>
      </c>
      <c r="AJ17" s="82">
        <v>0</v>
      </c>
      <c r="AK17" s="82">
        <v>0</v>
      </c>
      <c r="AL17" s="84">
        <v>0</v>
      </c>
      <c r="AM17" s="102" t="s">
        <v>47</v>
      </c>
      <c r="AN17" s="101">
        <f>SUM(U5:U33)</f>
        <v>21</v>
      </c>
      <c r="AQ17" s="96"/>
    </row>
    <row r="18" spans="1:43" s="17" customFormat="1" ht="14.1" customHeight="1" x14ac:dyDescent="0.2">
      <c r="A18" s="61">
        <v>14</v>
      </c>
      <c r="B18" s="62">
        <v>5.8</v>
      </c>
      <c r="C18" s="64">
        <v>10.4</v>
      </c>
      <c r="D18" s="44">
        <f t="shared" si="10"/>
        <v>10.4</v>
      </c>
      <c r="E18" s="44">
        <f t="shared" si="11"/>
        <v>10.4</v>
      </c>
      <c r="F18" s="62">
        <v>2.6</v>
      </c>
      <c r="G18" s="64">
        <v>4.5999999999999996</v>
      </c>
      <c r="H18" s="44">
        <f t="shared" si="12"/>
        <v>2.6</v>
      </c>
      <c r="I18" s="44">
        <f t="shared" si="13"/>
        <v>2.6</v>
      </c>
      <c r="J18" s="45">
        <f t="shared" si="0"/>
        <v>0</v>
      </c>
      <c r="K18" s="46"/>
      <c r="L18" s="3">
        <f t="shared" si="1"/>
        <v>0</v>
      </c>
      <c r="M18" s="103"/>
      <c r="N18" s="62">
        <v>0.8</v>
      </c>
      <c r="O18" s="44">
        <f t="shared" si="2"/>
        <v>1</v>
      </c>
      <c r="P18" s="48">
        <f t="shared" si="3"/>
        <v>3.2</v>
      </c>
      <c r="Q18" s="92"/>
      <c r="R18" s="62">
        <v>2.4</v>
      </c>
      <c r="S18" s="44">
        <f t="shared" si="14"/>
        <v>0</v>
      </c>
      <c r="T18" s="44">
        <f t="shared" si="15"/>
        <v>0</v>
      </c>
      <c r="U18" s="50">
        <f t="shared" si="4"/>
        <v>1</v>
      </c>
      <c r="V18" s="50">
        <f t="shared" si="16"/>
        <v>1</v>
      </c>
      <c r="W18" s="50">
        <f t="shared" si="17"/>
        <v>1</v>
      </c>
      <c r="X18" s="66">
        <v>0</v>
      </c>
      <c r="Y18" s="66">
        <v>1</v>
      </c>
      <c r="Z18" s="67"/>
      <c r="AA18" s="67">
        <v>1</v>
      </c>
      <c r="AB18" s="68">
        <v>0</v>
      </c>
      <c r="AC18" s="69">
        <f t="shared" si="5"/>
        <v>0</v>
      </c>
      <c r="AD18" s="54">
        <f t="shared" si="6"/>
        <v>0</v>
      </c>
      <c r="AE18" s="70">
        <v>0</v>
      </c>
      <c r="AF18" s="69">
        <f t="shared" si="7"/>
        <v>0</v>
      </c>
      <c r="AG18" s="70">
        <v>0</v>
      </c>
      <c r="AH18" s="57">
        <f t="shared" si="8"/>
        <v>0</v>
      </c>
      <c r="AI18" s="55">
        <f t="shared" si="9"/>
        <v>0</v>
      </c>
      <c r="AJ18" s="70">
        <v>0</v>
      </c>
      <c r="AK18" s="70">
        <v>0</v>
      </c>
      <c r="AL18" s="72">
        <v>0</v>
      </c>
      <c r="AM18" s="17" t="s">
        <v>93</v>
      </c>
      <c r="AN18" s="197">
        <f>SUM(T5:T33)</f>
        <v>2</v>
      </c>
      <c r="AQ18" s="96"/>
    </row>
    <row r="19" spans="1:43" s="17" customFormat="1" ht="14.1" customHeight="1" x14ac:dyDescent="0.2">
      <c r="A19" s="18">
        <v>15</v>
      </c>
      <c r="B19" s="87">
        <v>10.6</v>
      </c>
      <c r="C19" s="73">
        <v>12.4</v>
      </c>
      <c r="D19" s="44">
        <f t="shared" si="10"/>
        <v>12.4</v>
      </c>
      <c r="E19" s="44">
        <f t="shared" si="11"/>
        <v>12.4</v>
      </c>
      <c r="F19" s="74">
        <v>6.4</v>
      </c>
      <c r="G19" s="88">
        <v>10.5</v>
      </c>
      <c r="H19" s="44">
        <f t="shared" si="12"/>
        <v>6.4</v>
      </c>
      <c r="I19" s="44">
        <f t="shared" si="13"/>
        <v>6.4</v>
      </c>
      <c r="J19" s="45">
        <f t="shared" si="0"/>
        <v>0</v>
      </c>
      <c r="K19" s="46"/>
      <c r="L19" s="3">
        <f t="shared" si="1"/>
        <v>0</v>
      </c>
      <c r="M19" s="202"/>
      <c r="N19" s="201">
        <v>12.4</v>
      </c>
      <c r="O19" s="44">
        <f t="shared" si="2"/>
        <v>1</v>
      </c>
      <c r="P19" s="48">
        <f t="shared" si="3"/>
        <v>33.6</v>
      </c>
      <c r="Q19" s="203"/>
      <c r="R19" s="204">
        <v>21.2</v>
      </c>
      <c r="S19" s="44">
        <f t="shared" si="14"/>
        <v>1</v>
      </c>
      <c r="T19" s="44">
        <f t="shared" si="15"/>
        <v>1</v>
      </c>
      <c r="U19" s="50">
        <f t="shared" si="4"/>
        <v>1</v>
      </c>
      <c r="V19" s="50">
        <f t="shared" si="16"/>
        <v>1</v>
      </c>
      <c r="W19" s="50">
        <f t="shared" si="17"/>
        <v>1</v>
      </c>
      <c r="X19" s="78">
        <v>0</v>
      </c>
      <c r="Y19" s="78">
        <v>1</v>
      </c>
      <c r="Z19" s="79"/>
      <c r="AA19" s="79">
        <v>2</v>
      </c>
      <c r="AB19" s="80">
        <v>0</v>
      </c>
      <c r="AC19" s="54">
        <f t="shared" si="5"/>
        <v>0</v>
      </c>
      <c r="AD19" s="54">
        <f t="shared" si="6"/>
        <v>0</v>
      </c>
      <c r="AE19" s="81">
        <v>0</v>
      </c>
      <c r="AF19" s="56">
        <f t="shared" si="7"/>
        <v>0</v>
      </c>
      <c r="AG19" s="82">
        <v>0</v>
      </c>
      <c r="AH19" s="57">
        <f t="shared" si="8"/>
        <v>0</v>
      </c>
      <c r="AI19" s="55">
        <f t="shared" si="9"/>
        <v>0</v>
      </c>
      <c r="AJ19" s="82">
        <v>0</v>
      </c>
      <c r="AK19" s="82">
        <v>0</v>
      </c>
      <c r="AL19" s="84">
        <v>0</v>
      </c>
      <c r="AM19" s="17" t="s">
        <v>94</v>
      </c>
      <c r="AN19" s="197">
        <f>SUM(S5:S33)</f>
        <v>1</v>
      </c>
    </row>
    <row r="20" spans="1:43" s="17" customFormat="1" ht="14.1" customHeight="1" x14ac:dyDescent="0.2">
      <c r="A20" s="61">
        <v>16</v>
      </c>
      <c r="B20" s="64">
        <v>11.1</v>
      </c>
      <c r="C20" s="64">
        <v>8.6999999999999993</v>
      </c>
      <c r="D20" s="44">
        <f t="shared" si="10"/>
        <v>11.1</v>
      </c>
      <c r="E20" s="44">
        <f t="shared" si="11"/>
        <v>11.1</v>
      </c>
      <c r="F20" s="64">
        <v>6.3</v>
      </c>
      <c r="G20" s="64">
        <v>4.7</v>
      </c>
      <c r="H20" s="44">
        <f t="shared" si="12"/>
        <v>4.7</v>
      </c>
      <c r="I20" s="44">
        <f t="shared" si="13"/>
        <v>4.7</v>
      </c>
      <c r="J20" s="45">
        <f t="shared" si="0"/>
        <v>0</v>
      </c>
      <c r="K20" s="46"/>
      <c r="L20" s="3">
        <f t="shared" si="1"/>
        <v>0</v>
      </c>
      <c r="M20" s="85"/>
      <c r="N20" s="64">
        <v>1.2</v>
      </c>
      <c r="O20" s="44">
        <f t="shared" si="2"/>
        <v>1</v>
      </c>
      <c r="P20" s="48">
        <f t="shared" si="3"/>
        <v>2.4</v>
      </c>
      <c r="Q20" s="95"/>
      <c r="R20" s="64">
        <v>1.2</v>
      </c>
      <c r="S20" s="44">
        <f t="shared" si="14"/>
        <v>0</v>
      </c>
      <c r="T20" s="44">
        <f t="shared" si="15"/>
        <v>0</v>
      </c>
      <c r="U20" s="50">
        <f t="shared" si="4"/>
        <v>1</v>
      </c>
      <c r="V20" s="50">
        <f t="shared" si="16"/>
        <v>1</v>
      </c>
      <c r="W20" s="50">
        <f t="shared" si="17"/>
        <v>1</v>
      </c>
      <c r="X20" s="66">
        <v>0</v>
      </c>
      <c r="Y20" s="66">
        <v>2</v>
      </c>
      <c r="Z20" s="67"/>
      <c r="AA20" s="67">
        <v>2</v>
      </c>
      <c r="AB20" s="68">
        <v>0</v>
      </c>
      <c r="AC20" s="69">
        <f t="shared" si="5"/>
        <v>0</v>
      </c>
      <c r="AD20" s="54">
        <f t="shared" si="6"/>
        <v>0</v>
      </c>
      <c r="AE20" s="70">
        <v>0</v>
      </c>
      <c r="AF20" s="69">
        <f t="shared" si="7"/>
        <v>0</v>
      </c>
      <c r="AG20" s="70">
        <v>0</v>
      </c>
      <c r="AH20" s="57">
        <f t="shared" si="8"/>
        <v>0</v>
      </c>
      <c r="AI20" s="55">
        <f t="shared" si="9"/>
        <v>0</v>
      </c>
      <c r="AJ20" s="70">
        <v>0</v>
      </c>
      <c r="AK20" s="70">
        <v>0</v>
      </c>
      <c r="AL20" s="72">
        <v>0</v>
      </c>
      <c r="AM20" s="218" t="s">
        <v>48</v>
      </c>
      <c r="AN20" s="218"/>
      <c r="AO20" s="218"/>
      <c r="AP20" s="218"/>
    </row>
    <row r="21" spans="1:43" s="17" customFormat="1" ht="14.1" customHeight="1" x14ac:dyDescent="0.2">
      <c r="A21" s="18">
        <v>17</v>
      </c>
      <c r="B21" s="87">
        <v>5.8</v>
      </c>
      <c r="C21" s="73">
        <v>10.199999999999999</v>
      </c>
      <c r="D21" s="44">
        <f t="shared" si="10"/>
        <v>10.199999999999999</v>
      </c>
      <c r="E21" s="44">
        <f t="shared" si="11"/>
        <v>10.199999999999999</v>
      </c>
      <c r="F21" s="88">
        <v>3.7</v>
      </c>
      <c r="G21" s="88">
        <v>4.4000000000000004</v>
      </c>
      <c r="H21" s="44">
        <f t="shared" si="12"/>
        <v>3.7</v>
      </c>
      <c r="I21" s="44">
        <f t="shared" si="13"/>
        <v>3.7</v>
      </c>
      <c r="J21" s="45">
        <f t="shared" si="0"/>
        <v>0</v>
      </c>
      <c r="K21" s="46"/>
      <c r="L21" s="3">
        <f t="shared" si="1"/>
        <v>0</v>
      </c>
      <c r="M21" s="104"/>
      <c r="N21" s="87">
        <v>0.4</v>
      </c>
      <c r="O21" s="44">
        <f t="shared" si="2"/>
        <v>1</v>
      </c>
      <c r="P21" s="48">
        <f t="shared" si="3"/>
        <v>0.4</v>
      </c>
      <c r="Q21" s="95"/>
      <c r="R21" s="88">
        <v>0</v>
      </c>
      <c r="S21" s="44">
        <f t="shared" si="14"/>
        <v>0</v>
      </c>
      <c r="T21" s="44">
        <f t="shared" si="15"/>
        <v>0</v>
      </c>
      <c r="U21" s="50">
        <f t="shared" si="4"/>
        <v>0</v>
      </c>
      <c r="V21" s="50">
        <f t="shared" si="16"/>
        <v>1</v>
      </c>
      <c r="W21" s="50">
        <f t="shared" si="17"/>
        <v>1</v>
      </c>
      <c r="X21" s="78">
        <v>0</v>
      </c>
      <c r="Y21" s="78">
        <v>1</v>
      </c>
      <c r="Z21" s="79"/>
      <c r="AA21" s="79">
        <v>2</v>
      </c>
      <c r="AB21" s="80">
        <v>0</v>
      </c>
      <c r="AC21" s="54">
        <f t="shared" si="5"/>
        <v>0</v>
      </c>
      <c r="AD21" s="54">
        <f t="shared" si="6"/>
        <v>0</v>
      </c>
      <c r="AE21" s="81">
        <v>0</v>
      </c>
      <c r="AF21" s="56">
        <f t="shared" si="7"/>
        <v>0</v>
      </c>
      <c r="AG21" s="82">
        <v>0</v>
      </c>
      <c r="AH21" s="57">
        <f t="shared" si="8"/>
        <v>0</v>
      </c>
      <c r="AI21" s="55">
        <f t="shared" si="9"/>
        <v>0</v>
      </c>
      <c r="AJ21" s="82">
        <v>0</v>
      </c>
      <c r="AK21" s="82">
        <v>0</v>
      </c>
      <c r="AL21" s="84">
        <v>0</v>
      </c>
      <c r="AM21" s="219" t="s">
        <v>49</v>
      </c>
      <c r="AN21" s="219"/>
      <c r="AO21" s="219"/>
      <c r="AP21" s="219"/>
    </row>
    <row r="22" spans="1:43" s="17" customFormat="1" ht="14.1" customHeight="1" x14ac:dyDescent="0.2">
      <c r="A22" s="61">
        <v>18</v>
      </c>
      <c r="B22" s="64">
        <v>6.7</v>
      </c>
      <c r="C22" s="62">
        <v>10.199999999999999</v>
      </c>
      <c r="D22" s="44">
        <f t="shared" si="10"/>
        <v>10.199999999999999</v>
      </c>
      <c r="E22" s="44">
        <f t="shared" si="11"/>
        <v>10.199999999999999</v>
      </c>
      <c r="F22" s="62">
        <v>3.6</v>
      </c>
      <c r="G22" s="64">
        <v>4.0999999999999996</v>
      </c>
      <c r="H22" s="44">
        <f t="shared" si="12"/>
        <v>3.6</v>
      </c>
      <c r="I22" s="44">
        <f t="shared" si="13"/>
        <v>3.6</v>
      </c>
      <c r="J22" s="45">
        <f t="shared" si="0"/>
        <v>0</v>
      </c>
      <c r="K22" s="46"/>
      <c r="L22" s="3">
        <f t="shared" si="1"/>
        <v>0</v>
      </c>
      <c r="M22" s="85"/>
      <c r="N22" s="64">
        <v>0.6</v>
      </c>
      <c r="O22" s="44">
        <f t="shared" si="2"/>
        <v>1</v>
      </c>
      <c r="P22" s="48">
        <f t="shared" si="3"/>
        <v>1</v>
      </c>
      <c r="Q22" s="65"/>
      <c r="R22" s="64">
        <v>0.4</v>
      </c>
      <c r="S22" s="44">
        <f t="shared" si="14"/>
        <v>0</v>
      </c>
      <c r="T22" s="44">
        <f t="shared" si="15"/>
        <v>0</v>
      </c>
      <c r="U22" s="50">
        <f t="shared" si="4"/>
        <v>1</v>
      </c>
      <c r="V22" s="50">
        <f t="shared" si="16"/>
        <v>1</v>
      </c>
      <c r="W22" s="50">
        <f t="shared" si="17"/>
        <v>1</v>
      </c>
      <c r="X22" s="66">
        <v>0</v>
      </c>
      <c r="Y22" s="66">
        <v>1</v>
      </c>
      <c r="Z22" s="67"/>
      <c r="AA22" s="67">
        <v>1</v>
      </c>
      <c r="AB22" s="68">
        <v>0</v>
      </c>
      <c r="AC22" s="69">
        <f t="shared" si="5"/>
        <v>0</v>
      </c>
      <c r="AD22" s="54">
        <f t="shared" si="6"/>
        <v>0</v>
      </c>
      <c r="AE22" s="70">
        <v>0</v>
      </c>
      <c r="AF22" s="69">
        <f t="shared" si="7"/>
        <v>0</v>
      </c>
      <c r="AG22" s="70">
        <v>0</v>
      </c>
      <c r="AH22" s="57">
        <f t="shared" si="8"/>
        <v>0</v>
      </c>
      <c r="AI22" s="55">
        <f t="shared" si="9"/>
        <v>0</v>
      </c>
      <c r="AJ22" s="70">
        <v>0</v>
      </c>
      <c r="AK22" s="70">
        <v>0</v>
      </c>
      <c r="AL22" s="72">
        <v>0</v>
      </c>
      <c r="AM22" s="105" t="s">
        <v>50</v>
      </c>
      <c r="AN22" s="106"/>
      <c r="AO22" s="106"/>
      <c r="AP22" s="107"/>
    </row>
    <row r="23" spans="1:43" s="17" customFormat="1" ht="14.1" customHeight="1" x14ac:dyDescent="0.2">
      <c r="A23" s="18">
        <v>19</v>
      </c>
      <c r="B23" s="87">
        <v>4.3</v>
      </c>
      <c r="C23" s="73">
        <v>9.1</v>
      </c>
      <c r="D23" s="44">
        <f t="shared" si="10"/>
        <v>9.1</v>
      </c>
      <c r="E23" s="44">
        <f t="shared" si="11"/>
        <v>9.1</v>
      </c>
      <c r="F23" s="74">
        <v>2.6</v>
      </c>
      <c r="G23" s="74">
        <v>4.2</v>
      </c>
      <c r="H23" s="44">
        <f t="shared" si="12"/>
        <v>2.6</v>
      </c>
      <c r="I23" s="44">
        <f t="shared" si="13"/>
        <v>2.6</v>
      </c>
      <c r="J23" s="45">
        <f t="shared" si="0"/>
        <v>0</v>
      </c>
      <c r="K23" s="75"/>
      <c r="L23" s="3">
        <f t="shared" si="1"/>
        <v>0</v>
      </c>
      <c r="M23" s="91"/>
      <c r="N23" s="73">
        <v>1</v>
      </c>
      <c r="O23" s="44">
        <f t="shared" si="2"/>
        <v>1</v>
      </c>
      <c r="P23" s="48">
        <f t="shared" si="3"/>
        <v>1.4</v>
      </c>
      <c r="Q23" s="77"/>
      <c r="R23" s="74">
        <v>0.4</v>
      </c>
      <c r="S23" s="44">
        <f t="shared" si="14"/>
        <v>0</v>
      </c>
      <c r="T23" s="44">
        <f t="shared" si="15"/>
        <v>0</v>
      </c>
      <c r="U23" s="50">
        <f t="shared" si="4"/>
        <v>1</v>
      </c>
      <c r="V23" s="50">
        <f t="shared" si="16"/>
        <v>1</v>
      </c>
      <c r="W23" s="50">
        <f t="shared" si="17"/>
        <v>1</v>
      </c>
      <c r="X23" s="66">
        <v>0</v>
      </c>
      <c r="Y23" s="78">
        <v>1</v>
      </c>
      <c r="Z23" s="79"/>
      <c r="AA23" s="79">
        <v>1</v>
      </c>
      <c r="AB23" s="80">
        <v>0</v>
      </c>
      <c r="AC23" s="54">
        <f t="shared" si="5"/>
        <v>0</v>
      </c>
      <c r="AD23" s="54">
        <f t="shared" si="6"/>
        <v>0</v>
      </c>
      <c r="AE23" s="81">
        <v>0</v>
      </c>
      <c r="AF23" s="56">
        <f t="shared" si="7"/>
        <v>0</v>
      </c>
      <c r="AG23" s="82">
        <v>0</v>
      </c>
      <c r="AH23" s="57">
        <f t="shared" si="8"/>
        <v>0</v>
      </c>
      <c r="AI23" s="55">
        <f t="shared" si="9"/>
        <v>0</v>
      </c>
      <c r="AJ23" s="82">
        <v>0</v>
      </c>
      <c r="AK23" s="82">
        <v>0</v>
      </c>
      <c r="AL23" s="84">
        <v>0</v>
      </c>
      <c r="AM23" s="108" t="s">
        <v>51</v>
      </c>
      <c r="AN23" s="109"/>
      <c r="AO23" s="109"/>
      <c r="AP23" s="110"/>
    </row>
    <row r="24" spans="1:43" s="17" customFormat="1" ht="14.1" customHeight="1" x14ac:dyDescent="0.2">
      <c r="A24" s="61">
        <v>20</v>
      </c>
      <c r="B24" s="64">
        <v>10.199999999999999</v>
      </c>
      <c r="C24" s="64">
        <v>10.3</v>
      </c>
      <c r="D24" s="44">
        <f t="shared" si="10"/>
        <v>10.3</v>
      </c>
      <c r="E24" s="44">
        <f t="shared" si="11"/>
        <v>10.3</v>
      </c>
      <c r="F24" s="62">
        <v>8.6</v>
      </c>
      <c r="G24" s="64">
        <v>3.8</v>
      </c>
      <c r="H24" s="44">
        <f t="shared" si="12"/>
        <v>3.8</v>
      </c>
      <c r="I24" s="44">
        <f t="shared" si="13"/>
        <v>3.8</v>
      </c>
      <c r="J24" s="45">
        <f t="shared" si="0"/>
        <v>0</v>
      </c>
      <c r="K24" s="75"/>
      <c r="L24" s="3">
        <f t="shared" si="1"/>
        <v>0</v>
      </c>
      <c r="M24" s="63"/>
      <c r="N24" s="64">
        <v>2.4</v>
      </c>
      <c r="O24" s="44">
        <f t="shared" si="2"/>
        <v>1</v>
      </c>
      <c r="P24" s="48">
        <f t="shared" si="3"/>
        <v>2.4</v>
      </c>
      <c r="Q24" s="95"/>
      <c r="R24" s="64" t="s">
        <v>100</v>
      </c>
      <c r="S24" s="44">
        <f t="shared" si="14"/>
        <v>0</v>
      </c>
      <c r="T24" s="44">
        <f t="shared" si="15"/>
        <v>0</v>
      </c>
      <c r="U24" s="50">
        <f t="shared" si="4"/>
        <v>1</v>
      </c>
      <c r="V24" s="50">
        <f t="shared" si="16"/>
        <v>1</v>
      </c>
      <c r="W24" s="50">
        <f t="shared" si="17"/>
        <v>1</v>
      </c>
      <c r="X24" s="66">
        <v>0</v>
      </c>
      <c r="Y24" s="66">
        <v>2</v>
      </c>
      <c r="Z24" s="67"/>
      <c r="AA24" s="67">
        <v>2</v>
      </c>
      <c r="AB24" s="68">
        <v>0</v>
      </c>
      <c r="AC24" s="69">
        <f t="shared" si="5"/>
        <v>0</v>
      </c>
      <c r="AD24" s="54">
        <f t="shared" si="6"/>
        <v>0</v>
      </c>
      <c r="AE24" s="70">
        <v>0</v>
      </c>
      <c r="AF24" s="69">
        <f t="shared" si="7"/>
        <v>0</v>
      </c>
      <c r="AG24" s="70">
        <v>0</v>
      </c>
      <c r="AH24" s="57">
        <f t="shared" si="8"/>
        <v>0</v>
      </c>
      <c r="AI24" s="55">
        <f t="shared" si="9"/>
        <v>0</v>
      </c>
      <c r="AJ24" s="70">
        <v>0</v>
      </c>
      <c r="AK24" s="70">
        <v>0</v>
      </c>
      <c r="AL24" s="72">
        <v>0</v>
      </c>
      <c r="AM24" s="219" t="s">
        <v>52</v>
      </c>
      <c r="AN24" s="219"/>
      <c r="AO24" s="219"/>
      <c r="AP24" s="219"/>
    </row>
    <row r="25" spans="1:43" s="17" customFormat="1" ht="14.1" customHeight="1" x14ac:dyDescent="0.2">
      <c r="A25" s="18">
        <v>21</v>
      </c>
      <c r="B25" s="87">
        <v>7.8</v>
      </c>
      <c r="C25" s="73">
        <v>10.5</v>
      </c>
      <c r="D25" s="44">
        <f t="shared" si="10"/>
        <v>10.5</v>
      </c>
      <c r="E25" s="44">
        <f t="shared" si="11"/>
        <v>10.5</v>
      </c>
      <c r="F25" s="88">
        <v>4.0999999999999996</v>
      </c>
      <c r="G25" s="88">
        <v>7.7</v>
      </c>
      <c r="H25" s="44">
        <f t="shared" si="12"/>
        <v>4.0999999999999996</v>
      </c>
      <c r="I25" s="44">
        <f t="shared" si="13"/>
        <v>4.0999999999999996</v>
      </c>
      <c r="J25" s="45">
        <f t="shared" si="0"/>
        <v>0</v>
      </c>
      <c r="K25" s="46"/>
      <c r="L25" s="3">
        <f t="shared" si="1"/>
        <v>0</v>
      </c>
      <c r="M25" s="91"/>
      <c r="N25" s="73" t="s">
        <v>100</v>
      </c>
      <c r="O25" s="113">
        <f t="shared" si="2"/>
        <v>1</v>
      </c>
      <c r="P25" s="114">
        <f t="shared" si="3"/>
        <v>1</v>
      </c>
      <c r="Q25" s="92"/>
      <c r="R25" s="74">
        <v>1</v>
      </c>
      <c r="S25" s="44">
        <f t="shared" si="14"/>
        <v>0</v>
      </c>
      <c r="T25" s="44">
        <f t="shared" si="15"/>
        <v>0</v>
      </c>
      <c r="U25" s="50">
        <f t="shared" si="4"/>
        <v>1</v>
      </c>
      <c r="V25" s="50">
        <f t="shared" si="16"/>
        <v>1</v>
      </c>
      <c r="W25" s="50">
        <f t="shared" si="17"/>
        <v>1</v>
      </c>
      <c r="X25" s="66">
        <v>0</v>
      </c>
      <c r="Y25" s="78">
        <v>1</v>
      </c>
      <c r="Z25" s="79"/>
      <c r="AA25" s="79">
        <v>0</v>
      </c>
      <c r="AB25" s="80">
        <v>0</v>
      </c>
      <c r="AC25" s="54">
        <f t="shared" si="5"/>
        <v>0</v>
      </c>
      <c r="AD25" s="54">
        <f t="shared" si="6"/>
        <v>0</v>
      </c>
      <c r="AE25" s="81">
        <v>0</v>
      </c>
      <c r="AF25" s="56">
        <f t="shared" si="7"/>
        <v>0</v>
      </c>
      <c r="AG25" s="82">
        <v>0</v>
      </c>
      <c r="AH25" s="57">
        <f t="shared" si="8"/>
        <v>0</v>
      </c>
      <c r="AI25" s="55">
        <f t="shared" si="9"/>
        <v>0</v>
      </c>
      <c r="AJ25" s="82">
        <v>0</v>
      </c>
      <c r="AK25" s="82">
        <v>0</v>
      </c>
      <c r="AL25" s="84">
        <v>0</v>
      </c>
      <c r="AM25" s="111" t="s">
        <v>53</v>
      </c>
      <c r="AN25" s="112"/>
      <c r="AO25" s="112"/>
      <c r="AP25" s="110"/>
    </row>
    <row r="26" spans="1:43" s="17" customFormat="1" ht="14.1" customHeight="1" x14ac:dyDescent="0.2">
      <c r="A26" s="61">
        <v>22</v>
      </c>
      <c r="B26" s="64">
        <v>11.2</v>
      </c>
      <c r="C26" s="64">
        <v>10.4</v>
      </c>
      <c r="D26" s="44">
        <f t="shared" si="10"/>
        <v>11.2</v>
      </c>
      <c r="E26" s="44">
        <f t="shared" si="11"/>
        <v>11.2</v>
      </c>
      <c r="F26" s="62">
        <v>8.8000000000000007</v>
      </c>
      <c r="G26" s="199">
        <v>7.6</v>
      </c>
      <c r="H26" s="44">
        <f t="shared" si="12"/>
        <v>7.6</v>
      </c>
      <c r="I26" s="44">
        <f t="shared" si="13"/>
        <v>7.6</v>
      </c>
      <c r="J26" s="45">
        <f t="shared" si="0"/>
        <v>0</v>
      </c>
      <c r="K26" s="75"/>
      <c r="L26" s="3">
        <f t="shared" si="1"/>
        <v>0</v>
      </c>
      <c r="M26" s="49"/>
      <c r="N26" s="62">
        <v>0.4</v>
      </c>
      <c r="O26" s="44">
        <f t="shared" si="2"/>
        <v>1</v>
      </c>
      <c r="P26" s="48">
        <f t="shared" si="3"/>
        <v>9.4</v>
      </c>
      <c r="Q26" s="92"/>
      <c r="R26" s="62">
        <v>9</v>
      </c>
      <c r="S26" s="44">
        <f t="shared" si="14"/>
        <v>0</v>
      </c>
      <c r="T26" s="44">
        <f t="shared" si="15"/>
        <v>0</v>
      </c>
      <c r="U26" s="50">
        <f>IF(SUM(O26,R26)&gt;0.9,1,0)</f>
        <v>1</v>
      </c>
      <c r="V26" s="50">
        <f t="shared" si="16"/>
        <v>1</v>
      </c>
      <c r="W26" s="50">
        <f t="shared" si="17"/>
        <v>1</v>
      </c>
      <c r="X26" s="66">
        <v>0</v>
      </c>
      <c r="Y26" s="66">
        <v>1</v>
      </c>
      <c r="Z26" s="67"/>
      <c r="AA26" s="67">
        <v>1</v>
      </c>
      <c r="AB26" s="68">
        <v>0</v>
      </c>
      <c r="AC26" s="69">
        <f t="shared" si="5"/>
        <v>0</v>
      </c>
      <c r="AD26" s="54">
        <f t="shared" si="6"/>
        <v>0</v>
      </c>
      <c r="AE26" s="70">
        <v>0</v>
      </c>
      <c r="AF26" s="69">
        <f t="shared" si="7"/>
        <v>0</v>
      </c>
      <c r="AG26" s="70">
        <v>0</v>
      </c>
      <c r="AH26" s="57">
        <f t="shared" si="8"/>
        <v>0</v>
      </c>
      <c r="AI26" s="55">
        <f t="shared" si="9"/>
        <v>0</v>
      </c>
      <c r="AJ26" s="70">
        <v>0</v>
      </c>
      <c r="AK26" s="70">
        <v>0</v>
      </c>
      <c r="AL26" s="72">
        <v>0</v>
      </c>
      <c r="AM26" s="111" t="s">
        <v>54</v>
      </c>
      <c r="AN26" s="115"/>
      <c r="AO26" s="115"/>
      <c r="AP26" s="110"/>
    </row>
    <row r="27" spans="1:43" s="17" customFormat="1" ht="14.1" customHeight="1" x14ac:dyDescent="0.2">
      <c r="A27" s="18">
        <v>23</v>
      </c>
      <c r="B27" s="87">
        <v>12.1</v>
      </c>
      <c r="C27" s="73">
        <v>10.5</v>
      </c>
      <c r="D27" s="44">
        <f t="shared" si="10"/>
        <v>12.1</v>
      </c>
      <c r="E27" s="44">
        <f t="shared" si="11"/>
        <v>12.1</v>
      </c>
      <c r="F27" s="74">
        <v>6.6</v>
      </c>
      <c r="G27" s="88">
        <v>3.8</v>
      </c>
      <c r="H27" s="44">
        <f t="shared" si="12"/>
        <v>3.8</v>
      </c>
      <c r="I27" s="44">
        <f t="shared" si="13"/>
        <v>3.8</v>
      </c>
      <c r="J27" s="45">
        <f t="shared" si="0"/>
        <v>0</v>
      </c>
      <c r="K27" s="46"/>
      <c r="L27" s="3">
        <f t="shared" si="1"/>
        <v>0</v>
      </c>
      <c r="M27" s="91"/>
      <c r="N27" s="76" t="s">
        <v>100</v>
      </c>
      <c r="O27" s="44">
        <f t="shared" si="2"/>
        <v>1</v>
      </c>
      <c r="P27" s="48">
        <f t="shared" si="3"/>
        <v>9</v>
      </c>
      <c r="Q27" s="92"/>
      <c r="R27" s="74">
        <v>9</v>
      </c>
      <c r="S27" s="44">
        <f t="shared" si="14"/>
        <v>0</v>
      </c>
      <c r="T27" s="44">
        <f t="shared" si="15"/>
        <v>0</v>
      </c>
      <c r="U27" s="50">
        <f t="shared" ref="U27:U33" si="18">IF(SUM(N27,R27)&gt;0.9,1,0)</f>
        <v>1</v>
      </c>
      <c r="V27" s="50">
        <f t="shared" si="16"/>
        <v>1</v>
      </c>
      <c r="W27" s="50">
        <f t="shared" si="17"/>
        <v>1</v>
      </c>
      <c r="X27" s="66">
        <v>0</v>
      </c>
      <c r="Y27" s="78">
        <v>2</v>
      </c>
      <c r="Z27" s="79"/>
      <c r="AA27" s="79">
        <v>2</v>
      </c>
      <c r="AB27" s="80">
        <v>0</v>
      </c>
      <c r="AC27" s="54">
        <f t="shared" si="5"/>
        <v>0</v>
      </c>
      <c r="AD27" s="54">
        <f t="shared" si="6"/>
        <v>0</v>
      </c>
      <c r="AE27" s="81">
        <v>0</v>
      </c>
      <c r="AF27" s="56">
        <f t="shared" si="7"/>
        <v>0</v>
      </c>
      <c r="AG27" s="82">
        <v>0</v>
      </c>
      <c r="AH27" s="57">
        <f t="shared" si="8"/>
        <v>0</v>
      </c>
      <c r="AI27" s="55">
        <f t="shared" si="9"/>
        <v>0</v>
      </c>
      <c r="AJ27" s="82">
        <v>0</v>
      </c>
      <c r="AK27" s="82">
        <v>0</v>
      </c>
      <c r="AL27" s="84">
        <v>0</v>
      </c>
      <c r="AM27" s="116" t="s">
        <v>55</v>
      </c>
      <c r="AN27" s="112"/>
      <c r="AO27" s="112"/>
      <c r="AP27" s="110"/>
    </row>
    <row r="28" spans="1:43" s="17" customFormat="1" ht="14.1" customHeight="1" x14ac:dyDescent="0.2">
      <c r="A28" s="61">
        <v>24</v>
      </c>
      <c r="B28" s="64">
        <v>9.6</v>
      </c>
      <c r="C28" s="199">
        <v>13.5</v>
      </c>
      <c r="D28" s="44">
        <f t="shared" si="10"/>
        <v>13.5</v>
      </c>
      <c r="E28" s="44">
        <f t="shared" si="11"/>
        <v>13.5</v>
      </c>
      <c r="F28" s="64">
        <v>4.0999999999999996</v>
      </c>
      <c r="G28" s="64">
        <v>5.8</v>
      </c>
      <c r="H28" s="44">
        <f t="shared" si="12"/>
        <v>4.0999999999999996</v>
      </c>
      <c r="I28" s="44">
        <f t="shared" si="13"/>
        <v>4.0999999999999996</v>
      </c>
      <c r="J28" s="45">
        <f t="shared" si="0"/>
        <v>0</v>
      </c>
      <c r="K28" s="46"/>
      <c r="L28" s="3">
        <f t="shared" si="1"/>
        <v>0</v>
      </c>
      <c r="M28" s="49"/>
      <c r="N28" s="62">
        <v>0.8</v>
      </c>
      <c r="O28" s="44">
        <f t="shared" si="2"/>
        <v>1</v>
      </c>
      <c r="P28" s="48">
        <f t="shared" si="3"/>
        <v>1</v>
      </c>
      <c r="Q28" s="92"/>
      <c r="R28" s="62">
        <v>0.2</v>
      </c>
      <c r="S28" s="44">
        <f t="shared" si="14"/>
        <v>0</v>
      </c>
      <c r="T28" s="44">
        <f t="shared" si="15"/>
        <v>0</v>
      </c>
      <c r="U28" s="50">
        <f t="shared" si="18"/>
        <v>1</v>
      </c>
      <c r="V28" s="50">
        <f t="shared" si="16"/>
        <v>1</v>
      </c>
      <c r="W28" s="50">
        <f t="shared" si="17"/>
        <v>1</v>
      </c>
      <c r="X28" s="66">
        <v>0</v>
      </c>
      <c r="Y28" s="66">
        <v>2</v>
      </c>
      <c r="Z28" s="67"/>
      <c r="AA28" s="67">
        <v>2</v>
      </c>
      <c r="AB28" s="68">
        <v>0</v>
      </c>
      <c r="AC28" s="69">
        <f t="shared" si="5"/>
        <v>0</v>
      </c>
      <c r="AD28" s="54">
        <f t="shared" si="6"/>
        <v>0</v>
      </c>
      <c r="AE28" s="70">
        <v>0</v>
      </c>
      <c r="AF28" s="69">
        <f t="shared" si="7"/>
        <v>0</v>
      </c>
      <c r="AG28" s="70">
        <v>0</v>
      </c>
      <c r="AH28" s="57">
        <f t="shared" si="8"/>
        <v>0</v>
      </c>
      <c r="AI28" s="55">
        <f t="shared" si="9"/>
        <v>0</v>
      </c>
      <c r="AJ28" s="70">
        <v>0</v>
      </c>
      <c r="AK28" s="70">
        <v>0</v>
      </c>
      <c r="AL28" s="72">
        <v>0</v>
      </c>
      <c r="AM28" s="111" t="s">
        <v>56</v>
      </c>
      <c r="AN28" s="115"/>
      <c r="AO28" s="115"/>
      <c r="AP28" s="110"/>
    </row>
    <row r="29" spans="1:43" s="17" customFormat="1" ht="14.1" customHeight="1" x14ac:dyDescent="0.2">
      <c r="A29" s="18">
        <v>25</v>
      </c>
      <c r="B29" s="87">
        <v>5.8</v>
      </c>
      <c r="C29" s="73">
        <v>8.8000000000000007</v>
      </c>
      <c r="D29" s="44">
        <f t="shared" si="10"/>
        <v>8.8000000000000007</v>
      </c>
      <c r="E29" s="44">
        <f t="shared" si="11"/>
        <v>8.8000000000000007</v>
      </c>
      <c r="F29" s="74">
        <v>3.2</v>
      </c>
      <c r="G29" s="120">
        <v>1.1000000000000001</v>
      </c>
      <c r="H29" s="44">
        <f t="shared" si="12"/>
        <v>1.1000000000000001</v>
      </c>
      <c r="I29" s="44">
        <f t="shared" si="13"/>
        <v>1.1000000000000001</v>
      </c>
      <c r="J29" s="45">
        <f t="shared" si="0"/>
        <v>0</v>
      </c>
      <c r="K29" s="46"/>
      <c r="L29" s="3">
        <f t="shared" si="1"/>
        <v>0</v>
      </c>
      <c r="M29" s="91"/>
      <c r="N29" s="76">
        <v>2.4</v>
      </c>
      <c r="O29" s="44">
        <f t="shared" si="2"/>
        <v>1</v>
      </c>
      <c r="P29" s="48">
        <f t="shared" si="3"/>
        <v>3</v>
      </c>
      <c r="Q29" s="92"/>
      <c r="R29" s="74">
        <v>0.6</v>
      </c>
      <c r="S29" s="44">
        <f t="shared" si="14"/>
        <v>0</v>
      </c>
      <c r="T29" s="44">
        <f t="shared" si="15"/>
        <v>0</v>
      </c>
      <c r="U29" s="50">
        <f t="shared" si="18"/>
        <v>1</v>
      </c>
      <c r="V29" s="50">
        <f t="shared" si="16"/>
        <v>1</v>
      </c>
      <c r="W29" s="50">
        <f t="shared" si="17"/>
        <v>1</v>
      </c>
      <c r="X29" s="66">
        <v>0</v>
      </c>
      <c r="Y29" s="78">
        <v>1</v>
      </c>
      <c r="Z29" s="79"/>
      <c r="AA29" s="79">
        <v>1</v>
      </c>
      <c r="AB29" s="80">
        <v>1</v>
      </c>
      <c r="AC29" s="54">
        <f t="shared" si="5"/>
        <v>1</v>
      </c>
      <c r="AD29" s="54">
        <f t="shared" si="6"/>
        <v>1</v>
      </c>
      <c r="AE29" s="81">
        <v>0</v>
      </c>
      <c r="AF29" s="56">
        <f t="shared" si="7"/>
        <v>0</v>
      </c>
      <c r="AG29" s="82">
        <v>0</v>
      </c>
      <c r="AH29" s="57">
        <f t="shared" si="8"/>
        <v>0</v>
      </c>
      <c r="AI29" s="55">
        <f t="shared" si="9"/>
        <v>0</v>
      </c>
      <c r="AJ29" s="82">
        <v>0</v>
      </c>
      <c r="AK29" s="82">
        <v>0</v>
      </c>
      <c r="AL29" s="84">
        <v>0</v>
      </c>
      <c r="AM29" s="117" t="s">
        <v>57</v>
      </c>
      <c r="AN29" s="118"/>
      <c r="AO29" s="118"/>
      <c r="AP29" s="119"/>
    </row>
    <row r="30" spans="1:43" s="17" customFormat="1" ht="14.1" customHeight="1" x14ac:dyDescent="0.2">
      <c r="A30" s="61">
        <v>26</v>
      </c>
      <c r="B30" s="121">
        <v>4.4000000000000004</v>
      </c>
      <c r="C30" s="62">
        <v>8.6999999999999993</v>
      </c>
      <c r="D30" s="44">
        <f t="shared" si="10"/>
        <v>8.6999999999999993</v>
      </c>
      <c r="E30" s="44">
        <f t="shared" si="11"/>
        <v>8.6999999999999993</v>
      </c>
      <c r="F30" s="64">
        <v>1.1000000000000001</v>
      </c>
      <c r="G30" s="64">
        <v>2.8</v>
      </c>
      <c r="H30" s="44">
        <f t="shared" si="12"/>
        <v>1.1000000000000001</v>
      </c>
      <c r="I30" s="44">
        <f t="shared" si="13"/>
        <v>1.1000000000000001</v>
      </c>
      <c r="J30" s="45">
        <f t="shared" si="0"/>
        <v>0</v>
      </c>
      <c r="K30" s="46"/>
      <c r="L30" s="3">
        <f t="shared" si="1"/>
        <v>0</v>
      </c>
      <c r="M30" s="85"/>
      <c r="N30" s="122" t="s">
        <v>100</v>
      </c>
      <c r="O30" s="44">
        <f t="shared" si="2"/>
        <v>1</v>
      </c>
      <c r="P30" s="48">
        <f t="shared" si="3"/>
        <v>2.4</v>
      </c>
      <c r="Q30" s="95"/>
      <c r="R30" s="64">
        <v>2.4</v>
      </c>
      <c r="S30" s="44">
        <f t="shared" si="14"/>
        <v>0</v>
      </c>
      <c r="T30" s="44">
        <f t="shared" si="15"/>
        <v>0</v>
      </c>
      <c r="U30" s="50">
        <f t="shared" si="18"/>
        <v>1</v>
      </c>
      <c r="V30" s="50">
        <f t="shared" si="16"/>
        <v>1</v>
      </c>
      <c r="W30" s="50">
        <f t="shared" si="17"/>
        <v>1</v>
      </c>
      <c r="X30" s="66">
        <v>0</v>
      </c>
      <c r="Y30" s="66">
        <v>1</v>
      </c>
      <c r="Z30" s="67"/>
      <c r="AA30" s="67">
        <v>2</v>
      </c>
      <c r="AB30" s="68">
        <v>1</v>
      </c>
      <c r="AC30" s="69">
        <f t="shared" si="5"/>
        <v>1</v>
      </c>
      <c r="AD30" s="54">
        <f t="shared" si="6"/>
        <v>1</v>
      </c>
      <c r="AE30" s="70">
        <v>0</v>
      </c>
      <c r="AF30" s="69">
        <f t="shared" si="7"/>
        <v>0</v>
      </c>
      <c r="AG30" s="70">
        <v>0</v>
      </c>
      <c r="AH30" s="57">
        <f t="shared" si="8"/>
        <v>0</v>
      </c>
      <c r="AI30" s="55">
        <f t="shared" si="9"/>
        <v>0</v>
      </c>
      <c r="AJ30" s="70">
        <v>0</v>
      </c>
      <c r="AK30" s="70">
        <v>0</v>
      </c>
      <c r="AL30" s="72">
        <v>0</v>
      </c>
      <c r="AM30" s="111" t="s">
        <v>58</v>
      </c>
      <c r="AN30" s="112"/>
      <c r="AO30" s="112"/>
      <c r="AP30" s="110"/>
    </row>
    <row r="31" spans="1:43" s="17" customFormat="1" ht="14.1" customHeight="1" x14ac:dyDescent="0.2">
      <c r="A31" s="18">
        <v>27</v>
      </c>
      <c r="B31" s="73">
        <v>3.6</v>
      </c>
      <c r="C31" s="73">
        <v>8</v>
      </c>
      <c r="D31" s="44">
        <f t="shared" si="10"/>
        <v>8</v>
      </c>
      <c r="E31" s="44">
        <f t="shared" si="11"/>
        <v>8</v>
      </c>
      <c r="F31" s="74">
        <v>1.6</v>
      </c>
      <c r="G31" s="88">
        <v>1.9</v>
      </c>
      <c r="H31" s="44">
        <f t="shared" si="12"/>
        <v>1.6</v>
      </c>
      <c r="I31" s="44">
        <f t="shared" si="13"/>
        <v>1.6</v>
      </c>
      <c r="J31" s="45">
        <f t="shared" si="0"/>
        <v>0</v>
      </c>
      <c r="K31" s="46"/>
      <c r="L31" s="3">
        <f t="shared" si="1"/>
        <v>0</v>
      </c>
      <c r="M31" s="86"/>
      <c r="N31" s="87" t="s">
        <v>100</v>
      </c>
      <c r="O31" s="44">
        <f t="shared" si="2"/>
        <v>1</v>
      </c>
      <c r="P31" s="48">
        <f t="shared" si="3"/>
        <v>2.8</v>
      </c>
      <c r="Q31" s="65"/>
      <c r="R31" s="88">
        <v>2.8</v>
      </c>
      <c r="S31" s="44">
        <f t="shared" si="14"/>
        <v>0</v>
      </c>
      <c r="T31" s="44">
        <f t="shared" si="15"/>
        <v>0</v>
      </c>
      <c r="U31" s="50">
        <f t="shared" si="18"/>
        <v>1</v>
      </c>
      <c r="V31" s="50">
        <f t="shared" si="16"/>
        <v>1</v>
      </c>
      <c r="W31" s="50">
        <f t="shared" si="17"/>
        <v>1</v>
      </c>
      <c r="X31" s="78">
        <v>0</v>
      </c>
      <c r="Y31" s="78">
        <v>2</v>
      </c>
      <c r="Z31" s="79"/>
      <c r="AA31" s="79">
        <v>2</v>
      </c>
      <c r="AB31" s="80">
        <v>1</v>
      </c>
      <c r="AC31" s="54">
        <f t="shared" si="5"/>
        <v>1</v>
      </c>
      <c r="AD31" s="54">
        <f t="shared" si="6"/>
        <v>1</v>
      </c>
      <c r="AE31" s="81">
        <v>0</v>
      </c>
      <c r="AF31" s="56">
        <f t="shared" si="7"/>
        <v>0</v>
      </c>
      <c r="AG31" s="82">
        <v>3</v>
      </c>
      <c r="AH31" s="57">
        <f t="shared" si="8"/>
        <v>0</v>
      </c>
      <c r="AI31" s="55">
        <f t="shared" si="9"/>
        <v>1</v>
      </c>
      <c r="AJ31" s="82">
        <v>0</v>
      </c>
      <c r="AK31" s="82">
        <v>0</v>
      </c>
      <c r="AL31" s="84">
        <v>0</v>
      </c>
      <c r="AM31" s="219" t="s">
        <v>59</v>
      </c>
      <c r="AN31" s="219"/>
      <c r="AO31" s="219"/>
      <c r="AP31" s="219"/>
    </row>
    <row r="32" spans="1:43" s="17" customFormat="1" ht="14.1" customHeight="1" x14ac:dyDescent="0.2">
      <c r="A32" s="61">
        <v>28</v>
      </c>
      <c r="B32" s="64">
        <v>3.5</v>
      </c>
      <c r="C32" s="62">
        <v>10.8</v>
      </c>
      <c r="D32" s="44">
        <f t="shared" si="10"/>
        <v>10.8</v>
      </c>
      <c r="E32" s="44">
        <f t="shared" si="11"/>
        <v>10.8</v>
      </c>
      <c r="F32" s="64">
        <v>1.7</v>
      </c>
      <c r="G32" s="64">
        <v>3.1</v>
      </c>
      <c r="H32" s="44">
        <f t="shared" si="12"/>
        <v>1.7</v>
      </c>
      <c r="I32" s="44">
        <f t="shared" si="13"/>
        <v>1.7</v>
      </c>
      <c r="J32" s="45">
        <f t="shared" si="0"/>
        <v>0</v>
      </c>
      <c r="K32" s="46"/>
      <c r="L32" s="3">
        <f t="shared" si="1"/>
        <v>0</v>
      </c>
      <c r="M32" s="85"/>
      <c r="N32" s="64">
        <v>8.1999999999999993</v>
      </c>
      <c r="O32" s="44">
        <f t="shared" si="2"/>
        <v>1</v>
      </c>
      <c r="P32" s="48">
        <f t="shared" si="3"/>
        <v>14</v>
      </c>
      <c r="Q32" s="65"/>
      <c r="R32" s="64">
        <v>5.8</v>
      </c>
      <c r="S32" s="44">
        <f t="shared" si="14"/>
        <v>0</v>
      </c>
      <c r="T32" s="44">
        <f t="shared" si="15"/>
        <v>1</v>
      </c>
      <c r="U32" s="50">
        <f t="shared" si="18"/>
        <v>1</v>
      </c>
      <c r="V32" s="50">
        <f t="shared" si="16"/>
        <v>1</v>
      </c>
      <c r="W32" s="50">
        <f t="shared" si="17"/>
        <v>1</v>
      </c>
      <c r="X32" s="66">
        <v>0</v>
      </c>
      <c r="Y32" s="66">
        <v>2</v>
      </c>
      <c r="Z32" s="67"/>
      <c r="AA32" s="67">
        <v>2</v>
      </c>
      <c r="AB32" s="68">
        <v>1</v>
      </c>
      <c r="AC32" s="54">
        <f t="shared" si="5"/>
        <v>1</v>
      </c>
      <c r="AD32" s="54">
        <f t="shared" si="6"/>
        <v>1</v>
      </c>
      <c r="AE32" s="70">
        <v>0</v>
      </c>
      <c r="AF32" s="69">
        <f t="shared" si="7"/>
        <v>0</v>
      </c>
      <c r="AG32" s="70">
        <v>0</v>
      </c>
      <c r="AH32" s="57">
        <f t="shared" si="8"/>
        <v>0</v>
      </c>
      <c r="AI32" s="55">
        <f t="shared" si="9"/>
        <v>0</v>
      </c>
      <c r="AJ32" s="70">
        <v>0</v>
      </c>
      <c r="AK32" s="70">
        <v>0</v>
      </c>
      <c r="AL32" s="72">
        <v>0</v>
      </c>
      <c r="AM32" s="111" t="s">
        <v>60</v>
      </c>
      <c r="AN32" s="112"/>
      <c r="AO32" s="112"/>
      <c r="AP32" s="110"/>
    </row>
    <row r="33" spans="1:42" s="17" customFormat="1" ht="14.1" customHeight="1" x14ac:dyDescent="0.2">
      <c r="A33" s="29">
        <v>29</v>
      </c>
      <c r="B33" s="123">
        <v>10.6</v>
      </c>
      <c r="C33" s="124">
        <v>7.7</v>
      </c>
      <c r="D33" s="44">
        <f t="shared" si="10"/>
        <v>10.6</v>
      </c>
      <c r="E33" s="44">
        <f t="shared" si="11"/>
        <v>10.6</v>
      </c>
      <c r="F33" s="123">
        <v>4</v>
      </c>
      <c r="G33" s="123">
        <v>2.8</v>
      </c>
      <c r="H33" s="44">
        <f t="shared" si="12"/>
        <v>2.8</v>
      </c>
      <c r="I33" s="44">
        <f t="shared" si="13"/>
        <v>2.8</v>
      </c>
      <c r="J33" s="45">
        <f t="shared" si="0"/>
        <v>0</v>
      </c>
      <c r="K33" s="46"/>
      <c r="L33" s="3">
        <f t="shared" si="1"/>
        <v>0</v>
      </c>
      <c r="M33" s="92"/>
      <c r="N33" s="124">
        <v>3.8</v>
      </c>
      <c r="O33" s="44">
        <f t="shared" si="2"/>
        <v>1</v>
      </c>
      <c r="P33" s="48">
        <f t="shared" si="3"/>
        <v>4.2</v>
      </c>
      <c r="Q33" s="92"/>
      <c r="R33" s="124">
        <v>0.4</v>
      </c>
      <c r="S33" s="44">
        <f t="shared" si="14"/>
        <v>0</v>
      </c>
      <c r="T33" s="44">
        <f t="shared" si="15"/>
        <v>0</v>
      </c>
      <c r="U33" s="50">
        <f t="shared" si="18"/>
        <v>1</v>
      </c>
      <c r="V33" s="50">
        <f t="shared" si="16"/>
        <v>1</v>
      </c>
      <c r="W33" s="50">
        <f t="shared" si="17"/>
        <v>1</v>
      </c>
      <c r="X33" s="125">
        <v>0</v>
      </c>
      <c r="Y33" s="125">
        <v>2</v>
      </c>
      <c r="Z33" s="126"/>
      <c r="AA33" s="126">
        <v>2</v>
      </c>
      <c r="AB33" s="127">
        <v>5</v>
      </c>
      <c r="AC33" s="54">
        <f t="shared" si="5"/>
        <v>1</v>
      </c>
      <c r="AD33" s="54">
        <f t="shared" si="6"/>
        <v>1</v>
      </c>
      <c r="AE33" s="128">
        <v>0</v>
      </c>
      <c r="AF33" s="69">
        <f t="shared" si="7"/>
        <v>0</v>
      </c>
      <c r="AG33" s="128">
        <v>3</v>
      </c>
      <c r="AH33" s="57">
        <f t="shared" si="8"/>
        <v>0</v>
      </c>
      <c r="AI33" s="55">
        <f t="shared" si="9"/>
        <v>1</v>
      </c>
      <c r="AJ33" s="128">
        <v>0</v>
      </c>
      <c r="AK33" s="128">
        <v>0</v>
      </c>
      <c r="AL33" s="129">
        <v>0</v>
      </c>
      <c r="AM33" s="219" t="s">
        <v>61</v>
      </c>
      <c r="AN33" s="219"/>
      <c r="AO33" s="219"/>
      <c r="AP33" s="219"/>
    </row>
    <row r="34" spans="1:42" s="17" customFormat="1" ht="14.1" customHeight="1" x14ac:dyDescent="0.2">
      <c r="A34" s="29"/>
      <c r="B34" s="124"/>
      <c r="C34" s="123"/>
      <c r="D34" s="123"/>
      <c r="E34" s="123"/>
      <c r="F34" s="124"/>
      <c r="G34" s="123"/>
      <c r="H34" s="123"/>
      <c r="I34" s="87"/>
      <c r="J34" s="45"/>
      <c r="K34" s="62"/>
      <c r="L34" s="3"/>
      <c r="M34" s="92"/>
      <c r="N34" s="124"/>
      <c r="O34" s="44"/>
      <c r="P34" s="48"/>
      <c r="Q34" s="92"/>
      <c r="R34" s="124"/>
      <c r="S34" s="73"/>
      <c r="T34" s="73"/>
      <c r="U34" s="50"/>
      <c r="V34" s="50"/>
      <c r="W34" s="87"/>
      <c r="X34" s="130"/>
      <c r="Y34" s="125"/>
      <c r="Z34" s="126"/>
      <c r="AA34" s="126"/>
      <c r="AB34" s="127"/>
      <c r="AC34" s="54"/>
      <c r="AD34" s="54"/>
      <c r="AE34" s="128"/>
      <c r="AF34" s="69"/>
      <c r="AG34" s="128"/>
      <c r="AH34" s="57"/>
      <c r="AI34" s="55"/>
      <c r="AJ34" s="128"/>
      <c r="AK34" s="128"/>
      <c r="AL34" s="129"/>
      <c r="AM34" s="219" t="s">
        <v>62</v>
      </c>
      <c r="AN34" s="219"/>
      <c r="AO34" s="219"/>
      <c r="AP34" s="219"/>
    </row>
    <row r="35" spans="1:42" s="28" customFormat="1" ht="14.1" customHeight="1" x14ac:dyDescent="0.2">
      <c r="A35" s="29"/>
      <c r="B35" s="123"/>
      <c r="C35" s="123"/>
      <c r="D35" s="123"/>
      <c r="E35" s="123"/>
      <c r="F35" s="123"/>
      <c r="G35" s="123"/>
      <c r="H35" s="123"/>
      <c r="I35" s="123"/>
      <c r="J35" s="131"/>
      <c r="K35" s="123"/>
      <c r="L35" s="3"/>
      <c r="M35" s="132"/>
      <c r="N35" s="123"/>
      <c r="O35" s="123"/>
      <c r="P35" s="133"/>
      <c r="Q35" s="132"/>
      <c r="R35" s="123"/>
      <c r="S35" s="123"/>
      <c r="T35" s="123"/>
      <c r="U35" s="64"/>
      <c r="V35" s="64"/>
      <c r="W35" s="123"/>
      <c r="X35" s="134" t="s">
        <v>64</v>
      </c>
      <c r="Y35" s="125" t="s">
        <v>65</v>
      </c>
      <c r="Z35" s="126" t="s">
        <v>65</v>
      </c>
      <c r="AA35" s="126" t="s">
        <v>65</v>
      </c>
      <c r="AB35" s="125" t="s">
        <v>65</v>
      </c>
      <c r="AC35" s="135"/>
      <c r="AD35" s="136"/>
      <c r="AE35" s="126" t="s">
        <v>65</v>
      </c>
      <c r="AF35" s="126"/>
      <c r="AG35" s="126" t="s">
        <v>65</v>
      </c>
      <c r="AH35" s="126"/>
      <c r="AI35" s="126"/>
      <c r="AJ35" s="128" t="s">
        <v>65</v>
      </c>
      <c r="AK35" s="128" t="s">
        <v>65</v>
      </c>
      <c r="AL35" s="129" t="s">
        <v>65</v>
      </c>
      <c r="AM35" s="111" t="s">
        <v>63</v>
      </c>
      <c r="AN35" s="112"/>
      <c r="AO35" s="112"/>
      <c r="AP35" s="110"/>
    </row>
    <row r="36" spans="1:42" s="17" customFormat="1" ht="14.1" customHeight="1" x14ac:dyDescent="0.2">
      <c r="A36" s="137" t="s">
        <v>67</v>
      </c>
      <c r="B36" s="138">
        <f t="shared" ref="B36:I36" si="19">SUM(B5:B33)</f>
        <v>210.39999999999995</v>
      </c>
      <c r="C36" s="138">
        <f t="shared" si="19"/>
        <v>282.3</v>
      </c>
      <c r="D36" s="138">
        <f t="shared" si="19"/>
        <v>291.50000000000006</v>
      </c>
      <c r="E36" s="138">
        <f t="shared" si="19"/>
        <v>291.50000000000006</v>
      </c>
      <c r="F36" s="138">
        <f t="shared" si="19"/>
        <v>112.39999999999995</v>
      </c>
      <c r="G36" s="138">
        <f t="shared" si="19"/>
        <v>120.99999999999997</v>
      </c>
      <c r="H36" s="138">
        <f t="shared" si="19"/>
        <v>93.999999999999972</v>
      </c>
      <c r="I36" s="138">
        <f t="shared" si="19"/>
        <v>93.999999999999972</v>
      </c>
      <c r="J36" s="139"/>
      <c r="K36" s="138">
        <f>SUM(K5:K33)</f>
        <v>0</v>
      </c>
      <c r="L36" s="3"/>
      <c r="M36" s="140"/>
      <c r="N36" s="141">
        <f>SUM(N5:N33)</f>
        <v>45</v>
      </c>
      <c r="O36" s="138"/>
      <c r="P36" s="142"/>
      <c r="Q36" s="140"/>
      <c r="R36" s="138">
        <f>SUM(R5:R33)</f>
        <v>79.399999999999991</v>
      </c>
      <c r="S36" s="138"/>
      <c r="T36" s="138"/>
      <c r="U36" s="138"/>
      <c r="V36" s="138">
        <f>SUM(V5:V33)</f>
        <v>27</v>
      </c>
      <c r="W36" s="138">
        <f>SUM(W5:W33)</f>
        <v>29</v>
      </c>
      <c r="X36" s="143"/>
      <c r="Y36" s="143"/>
      <c r="Z36" s="144"/>
      <c r="AA36" s="144"/>
      <c r="AB36" s="145">
        <f>SUM(AD5:AD33)</f>
        <v>7</v>
      </c>
      <c r="AC36" s="146"/>
      <c r="AD36" s="146"/>
      <c r="AE36" s="147">
        <f>SUM(AE5:AE33)</f>
        <v>0</v>
      </c>
      <c r="AF36" s="147"/>
      <c r="AG36" s="148">
        <f>SUM(AH5:AH33)</f>
        <v>0</v>
      </c>
      <c r="AH36" s="148"/>
      <c r="AI36" s="148"/>
      <c r="AJ36" s="146">
        <f>SUM(AJ5:AJ33)</f>
        <v>0</v>
      </c>
      <c r="AK36" s="146">
        <f>SUM(AK5:AK33)</f>
        <v>0</v>
      </c>
      <c r="AL36" s="149">
        <f>SUM(AL5:AL33)</f>
        <v>1</v>
      </c>
      <c r="AM36" s="108" t="s">
        <v>66</v>
      </c>
      <c r="AN36" s="109"/>
      <c r="AO36" s="109"/>
      <c r="AP36" s="110"/>
    </row>
    <row r="37" spans="1:42" s="28" customFormat="1" ht="14.1" customHeight="1" x14ac:dyDescent="0.2">
      <c r="A37" s="137" t="s">
        <v>69</v>
      </c>
      <c r="B37" s="138">
        <f t="shared" ref="B37:I37" si="20">AVERAGE(B5:B33)</f>
        <v>7.255172413793102</v>
      </c>
      <c r="C37" s="138">
        <f t="shared" si="20"/>
        <v>9.7344827586206897</v>
      </c>
      <c r="D37" s="138">
        <f t="shared" si="20"/>
        <v>10.051724137931036</v>
      </c>
      <c r="E37" s="138">
        <f t="shared" si="20"/>
        <v>10.051724137931036</v>
      </c>
      <c r="F37" s="138">
        <f t="shared" si="20"/>
        <v>3.8758620689655157</v>
      </c>
      <c r="G37" s="138">
        <f t="shared" si="20"/>
        <v>4.1724137931034475</v>
      </c>
      <c r="H37" s="138">
        <f t="shared" si="20"/>
        <v>3.2413793103448265</v>
      </c>
      <c r="I37" s="138">
        <f t="shared" si="20"/>
        <v>3.2413793103448265</v>
      </c>
      <c r="J37" s="139"/>
      <c r="K37" s="138" t="e">
        <f>AVERAGE(K5:K33)</f>
        <v>#DIV/0!</v>
      </c>
      <c r="L37" s="3"/>
      <c r="M37" s="140"/>
      <c r="N37" s="87"/>
      <c r="O37" s="150"/>
      <c r="P37" s="142"/>
      <c r="Q37" s="151"/>
      <c r="R37" s="138"/>
      <c r="S37" s="138"/>
      <c r="T37" s="138"/>
      <c r="U37" s="150"/>
      <c r="V37" s="138"/>
      <c r="W37" s="138"/>
      <c r="X37" s="152"/>
      <c r="Y37" s="143"/>
      <c r="Z37" s="144"/>
      <c r="AA37" s="144"/>
      <c r="AB37" s="153"/>
      <c r="AC37" s="154"/>
      <c r="AD37" s="154"/>
      <c r="AE37" s="154"/>
      <c r="AF37" s="154"/>
      <c r="AG37" s="146">
        <f>SUM(AI5:AI33)</f>
        <v>2</v>
      </c>
      <c r="AH37" s="154"/>
      <c r="AI37" s="154"/>
      <c r="AJ37" s="148"/>
      <c r="AK37" s="148"/>
      <c r="AL37" s="155"/>
      <c r="AM37" s="111" t="s">
        <v>68</v>
      </c>
      <c r="AN37" s="112"/>
      <c r="AO37" s="112"/>
      <c r="AP37" s="110"/>
    </row>
    <row r="38" spans="1:42" s="17" customFormat="1" ht="14.1" customHeight="1" x14ac:dyDescent="0.2">
      <c r="A38" s="137" t="s">
        <v>71</v>
      </c>
      <c r="B38" s="138">
        <f t="shared" ref="B38:I38" si="21">MAX(B5:B33)</f>
        <v>13</v>
      </c>
      <c r="C38" s="138">
        <f t="shared" si="21"/>
        <v>13.5</v>
      </c>
      <c r="D38" s="138">
        <f t="shared" si="21"/>
        <v>13.5</v>
      </c>
      <c r="E38" s="138">
        <f t="shared" si="21"/>
        <v>13.5</v>
      </c>
      <c r="F38" s="138">
        <f t="shared" si="21"/>
        <v>8.8000000000000007</v>
      </c>
      <c r="G38" s="138">
        <f t="shared" si="21"/>
        <v>10.5</v>
      </c>
      <c r="H38" s="138">
        <f t="shared" si="21"/>
        <v>7.6</v>
      </c>
      <c r="I38" s="138">
        <f t="shared" si="21"/>
        <v>7.6</v>
      </c>
      <c r="J38" s="139"/>
      <c r="K38" s="138">
        <f>MAX(K5:K33)</f>
        <v>0</v>
      </c>
      <c r="L38" s="3"/>
      <c r="M38" s="140"/>
      <c r="N38" s="156">
        <f>MAX(N5:N33)</f>
        <v>12.4</v>
      </c>
      <c r="O38" s="138"/>
      <c r="P38" s="142"/>
      <c r="Q38" s="140"/>
      <c r="R38" s="138">
        <f>MAX(R5:R33)</f>
        <v>21.2</v>
      </c>
      <c r="S38" s="138"/>
      <c r="T38" s="138"/>
      <c r="U38" s="138"/>
      <c r="V38" s="138"/>
      <c r="W38" s="138"/>
      <c r="X38" s="143"/>
      <c r="Y38" s="143"/>
      <c r="Z38" s="144"/>
      <c r="AA38" s="144"/>
      <c r="AB38" s="157"/>
      <c r="AC38" s="144"/>
      <c r="AD38" s="144"/>
      <c r="AE38" s="144"/>
      <c r="AF38" s="144"/>
      <c r="AG38" s="144"/>
      <c r="AH38" s="144"/>
      <c r="AI38" s="144"/>
      <c r="AJ38" s="146"/>
      <c r="AK38" s="146"/>
      <c r="AL38" s="149"/>
      <c r="AM38" s="219" t="s">
        <v>70</v>
      </c>
      <c r="AN38" s="219"/>
      <c r="AO38" s="219"/>
      <c r="AP38" s="219"/>
    </row>
    <row r="39" spans="1:42" s="28" customFormat="1" ht="14.1" customHeight="1" x14ac:dyDescent="0.2">
      <c r="A39" s="158" t="s">
        <v>73</v>
      </c>
      <c r="B39" s="159">
        <f t="shared" ref="B39:I39" si="22">MIN(B5:B33)</f>
        <v>0.3</v>
      </c>
      <c r="C39" s="159">
        <f t="shared" si="22"/>
        <v>6.2</v>
      </c>
      <c r="D39" s="159">
        <f t="shared" si="22"/>
        <v>6.2</v>
      </c>
      <c r="E39" s="159">
        <f t="shared" si="22"/>
        <v>6.2</v>
      </c>
      <c r="F39" s="159">
        <f t="shared" si="22"/>
        <v>-3</v>
      </c>
      <c r="G39" s="159">
        <f t="shared" si="22"/>
        <v>-1.8</v>
      </c>
      <c r="H39" s="159">
        <f t="shared" si="22"/>
        <v>-3</v>
      </c>
      <c r="I39" s="159">
        <f t="shared" si="22"/>
        <v>-3</v>
      </c>
      <c r="J39" s="160"/>
      <c r="K39" s="159">
        <f>MIN(K5:K33)</f>
        <v>0</v>
      </c>
      <c r="L39" s="3"/>
      <c r="M39" s="161"/>
      <c r="N39" s="162"/>
      <c r="O39" s="163"/>
      <c r="P39" s="164"/>
      <c r="Q39" s="165"/>
      <c r="R39" s="159"/>
      <c r="S39" s="159"/>
      <c r="T39" s="159"/>
      <c r="U39" s="163"/>
      <c r="V39" s="159"/>
      <c r="W39" s="159"/>
      <c r="X39" s="166"/>
      <c r="Y39" s="167"/>
      <c r="Z39" s="168"/>
      <c r="AA39" s="168"/>
      <c r="AB39" s="169"/>
      <c r="AC39" s="170"/>
      <c r="AD39" s="170"/>
      <c r="AE39" s="170"/>
      <c r="AF39" s="170"/>
      <c r="AG39" s="170"/>
      <c r="AH39" s="170"/>
      <c r="AI39" s="170"/>
      <c r="AJ39" s="171"/>
      <c r="AK39" s="171"/>
      <c r="AL39" s="172"/>
      <c r="AM39" s="111" t="s">
        <v>72</v>
      </c>
      <c r="AN39" s="112"/>
      <c r="AO39" s="112"/>
      <c r="AP39" s="110"/>
    </row>
    <row r="40" spans="1:42" s="28" customFormat="1" ht="14.1" customHeight="1" x14ac:dyDescent="0.2">
      <c r="A40" s="158"/>
      <c r="B40" s="159"/>
      <c r="C40" s="159"/>
      <c r="D40" s="159"/>
      <c r="E40" s="159"/>
      <c r="F40" s="159"/>
      <c r="G40" s="159"/>
      <c r="H40" s="159"/>
      <c r="I40" s="159"/>
      <c r="J40" s="160"/>
      <c r="K40" s="159"/>
      <c r="L40" s="3"/>
      <c r="M40" s="161"/>
      <c r="N40" s="173"/>
      <c r="O40" s="163"/>
      <c r="P40" s="164"/>
      <c r="Q40" s="165"/>
      <c r="R40" s="159"/>
      <c r="S40" s="159"/>
      <c r="T40" s="159"/>
      <c r="U40" s="163"/>
      <c r="V40" s="159"/>
      <c r="W40" s="159"/>
      <c r="X40" s="166"/>
      <c r="Y40" s="167"/>
      <c r="Z40" s="168"/>
      <c r="AA40" s="168"/>
      <c r="AB40" s="169"/>
      <c r="AC40" s="170"/>
      <c r="AD40" s="170"/>
      <c r="AE40" s="170"/>
      <c r="AF40" s="170"/>
      <c r="AG40" s="170"/>
      <c r="AH40" s="170"/>
      <c r="AI40" s="170"/>
      <c r="AJ40" s="171"/>
      <c r="AK40" s="171"/>
      <c r="AL40" s="172"/>
      <c r="AM40" s="108" t="s">
        <v>74</v>
      </c>
      <c r="AN40" s="109"/>
      <c r="AO40" s="109"/>
      <c r="AP40" s="110"/>
    </row>
    <row r="41" spans="1:42" s="1" customFormat="1" ht="36.6" customHeight="1" x14ac:dyDescent="0.2">
      <c r="A41" s="220" t="s">
        <v>75</v>
      </c>
      <c r="B41" s="220"/>
      <c r="C41" s="174">
        <f>D37</f>
        <v>10.051724137931036</v>
      </c>
      <c r="D41" s="174"/>
      <c r="E41" s="175"/>
      <c r="F41"/>
      <c r="G41" s="221" t="s">
        <v>76</v>
      </c>
      <c r="H41" s="221"/>
      <c r="I41" s="221"/>
      <c r="J41" s="221"/>
      <c r="K41" s="221"/>
      <c r="L41" s="221"/>
      <c r="M41" s="221"/>
      <c r="N41" s="221"/>
      <c r="O41" s="176"/>
      <c r="P41" s="177"/>
      <c r="Q41" s="222">
        <f>C41-AN41</f>
        <v>3.0517241379310356</v>
      </c>
      <c r="R41" s="222"/>
      <c r="S41" s="194"/>
      <c r="T41" s="194"/>
      <c r="U41" s="178"/>
      <c r="V41" s="179"/>
      <c r="W41" s="179"/>
      <c r="X41" s="178"/>
      <c r="Y41" s="178"/>
      <c r="Z41" s="178"/>
      <c r="AA41" s="178"/>
      <c r="AB41" s="178"/>
      <c r="AC41" s="178"/>
      <c r="AD41" s="178"/>
      <c r="AE41" s="178"/>
      <c r="AF41" s="178"/>
      <c r="AG41" s="178"/>
      <c r="AH41" s="178"/>
      <c r="AI41" s="178"/>
      <c r="AJ41" s="178"/>
      <c r="AK41" s="178"/>
      <c r="AL41" s="178"/>
      <c r="AM41" s="180" t="s">
        <v>77</v>
      </c>
      <c r="AN41" s="181">
        <v>7</v>
      </c>
      <c r="AO41" s="178"/>
      <c r="AP41" s="178"/>
    </row>
    <row r="42" spans="1:42" ht="36.6" customHeight="1" x14ac:dyDescent="0.2">
      <c r="A42" s="221" t="s">
        <v>78</v>
      </c>
      <c r="B42" s="221"/>
      <c r="C42" s="174">
        <f>I37</f>
        <v>3.2413793103448265</v>
      </c>
      <c r="D42" s="190"/>
      <c r="G42" s="221" t="s">
        <v>76</v>
      </c>
      <c r="H42" s="221"/>
      <c r="I42" s="221"/>
      <c r="J42" s="221"/>
      <c r="K42" s="221"/>
      <c r="L42" s="221"/>
      <c r="M42" s="221"/>
      <c r="N42" s="221"/>
      <c r="O42" s="176"/>
      <c r="P42" s="177"/>
      <c r="Q42" s="222">
        <f>C42-AN42</f>
        <v>2.2413793103448265</v>
      </c>
      <c r="R42" s="222"/>
      <c r="S42" s="194"/>
      <c r="T42" s="194"/>
      <c r="AM42" s="180" t="s">
        <v>79</v>
      </c>
      <c r="AN42" s="181">
        <v>1</v>
      </c>
    </row>
    <row r="43" spans="1:42" ht="36.6" customHeight="1" x14ac:dyDescent="0.2">
      <c r="A43" s="228" t="s">
        <v>80</v>
      </c>
      <c r="B43" s="228"/>
      <c r="C43" s="184">
        <f>AN10</f>
        <v>124.39999999999999</v>
      </c>
      <c r="D43" s="190"/>
      <c r="G43" s="228" t="s">
        <v>81</v>
      </c>
      <c r="H43" s="228"/>
      <c r="I43" s="228"/>
      <c r="J43" s="228"/>
      <c r="K43" s="228"/>
      <c r="L43" s="228"/>
      <c r="M43" s="228"/>
      <c r="N43" s="228"/>
      <c r="O43" s="185"/>
      <c r="P43" s="186"/>
      <c r="Q43" s="229">
        <f>(AN10/(AN43*(W36/A33)))</f>
        <v>1.5549999999999999</v>
      </c>
      <c r="R43" s="229"/>
      <c r="S43" s="195"/>
      <c r="T43" s="195"/>
      <c r="X43" s="223" t="s">
        <v>99</v>
      </c>
      <c r="Y43" s="224"/>
      <c r="Z43" s="224"/>
      <c r="AA43" s="224"/>
      <c r="AB43" s="224"/>
      <c r="AC43" s="224"/>
      <c r="AD43" s="224"/>
      <c r="AE43" s="225"/>
      <c r="AG43" s="226">
        <f>AN10/AN43</f>
        <v>1.5549999999999999</v>
      </c>
      <c r="AH43" s="226"/>
      <c r="AI43" s="226"/>
      <c r="AJ43" s="226"/>
      <c r="AK43" s="226"/>
      <c r="AL43" s="227"/>
      <c r="AM43" s="182" t="s">
        <v>82</v>
      </c>
      <c r="AN43" s="183">
        <v>80</v>
      </c>
    </row>
    <row r="44" spans="1:42" ht="30.75" customHeight="1" x14ac:dyDescent="0.2">
      <c r="A44" s="205" t="s">
        <v>83</v>
      </c>
      <c r="B44" s="205"/>
      <c r="C44" s="198">
        <f>(C41+C42)/2</f>
        <v>6.6465517241379306</v>
      </c>
      <c r="D44" s="191"/>
      <c r="G44" s="205" t="s">
        <v>76</v>
      </c>
      <c r="H44" s="205"/>
      <c r="I44" s="205"/>
      <c r="J44" s="205"/>
      <c r="K44" s="205"/>
      <c r="L44" s="205"/>
      <c r="M44" s="205"/>
      <c r="N44" s="205"/>
      <c r="O44" s="187"/>
      <c r="P44" s="188"/>
      <c r="Q44" s="206">
        <f>C44-AN44</f>
        <v>2.6465517241379306</v>
      </c>
      <c r="R44" s="206"/>
      <c r="S44" s="196"/>
      <c r="T44" s="196"/>
      <c r="AM44" s="189" t="s">
        <v>84</v>
      </c>
      <c r="AN44" s="198">
        <f>(AN41+AN42)/2</f>
        <v>4</v>
      </c>
    </row>
  </sheetData>
  <sheetProtection selectLockedCells="1" selectUnlockedCells="1"/>
  <mergeCells count="32">
    <mergeCell ref="X43:AE43"/>
    <mergeCell ref="AG43:AL43"/>
    <mergeCell ref="A43:B43"/>
    <mergeCell ref="G43:N43"/>
    <mergeCell ref="Q43:R43"/>
    <mergeCell ref="A41:B41"/>
    <mergeCell ref="G41:N41"/>
    <mergeCell ref="Q41:R41"/>
    <mergeCell ref="A42:B42"/>
    <mergeCell ref="G42:N42"/>
    <mergeCell ref="Q42:R42"/>
    <mergeCell ref="AM24:AP24"/>
    <mergeCell ref="AM31:AP31"/>
    <mergeCell ref="AM33:AP33"/>
    <mergeCell ref="AM34:AP34"/>
    <mergeCell ref="AM38:AP38"/>
    <mergeCell ref="A44:B44"/>
    <mergeCell ref="G44:N44"/>
    <mergeCell ref="Q44:R44"/>
    <mergeCell ref="A1:AK1"/>
    <mergeCell ref="AM1:AP1"/>
    <mergeCell ref="M2:R2"/>
    <mergeCell ref="Y2:AA2"/>
    <mergeCell ref="M3:U3"/>
    <mergeCell ref="AB3:AL3"/>
    <mergeCell ref="AM3:AP3"/>
    <mergeCell ref="M4:N4"/>
    <mergeCell ref="Q4:R4"/>
    <mergeCell ref="AM4:AN4"/>
    <mergeCell ref="AM13:AP13"/>
    <mergeCell ref="AM20:AP20"/>
    <mergeCell ref="AM21:AP21"/>
  </mergeCells>
  <conditionalFormatting sqref="Q41:T42">
    <cfRule type="cellIs" dxfId="11" priority="7" stopIfTrue="1" operator="equal">
      <formula>0</formula>
    </cfRule>
    <cfRule type="cellIs" dxfId="10" priority="8" stopIfTrue="1" operator="greaterThan">
      <formula>0</formula>
    </cfRule>
    <cfRule type="cellIs" dxfId="9" priority="9" stopIfTrue="1" operator="lessThan">
      <formula>0</formula>
    </cfRule>
  </conditionalFormatting>
  <conditionalFormatting sqref="Q43">
    <cfRule type="cellIs" dxfId="8" priority="10" stopIfTrue="1" operator="lessThan">
      <formula>1</formula>
    </cfRule>
    <cfRule type="cellIs" dxfId="7" priority="11" stopIfTrue="1" operator="equal">
      <formula>1</formula>
    </cfRule>
    <cfRule type="cellIs" dxfId="6" priority="12" stopIfTrue="1" operator="greaterThan">
      <formula>1</formula>
    </cfRule>
  </conditionalFormatting>
  <conditionalFormatting sqref="Q44:T44">
    <cfRule type="cellIs" dxfId="5" priority="4" stopIfTrue="1" operator="lessThan">
      <formula>0</formula>
    </cfRule>
    <cfRule type="cellIs" dxfId="4" priority="5" stopIfTrue="1" operator="equal">
      <formula>0</formula>
    </cfRule>
    <cfRule type="cellIs" dxfId="3" priority="6" stopIfTrue="1" operator="greaterThan">
      <formula>0</formula>
    </cfRule>
  </conditionalFormatting>
  <conditionalFormatting sqref="AG43:AL43">
    <cfRule type="cellIs" dxfId="2" priority="3" stopIfTrue="1" operator="lessThan">
      <formula>1</formula>
    </cfRule>
    <cfRule type="cellIs" dxfId="1" priority="2" stopIfTrue="1" operator="equal">
      <formula>1</formula>
    </cfRule>
    <cfRule type="cellIs" dxfId="0" priority="1" stopIfTrue="1" operator="greaterThan">
      <formula>1</formula>
    </cfRule>
  </conditionalFormatting>
  <printOptions verticalCentered="1"/>
  <pageMargins left="0.98402777777777772" right="0.15763888888888888" top="0.31527777777777777" bottom="0.11805555555555555" header="0.51180555555555551" footer="0"/>
  <pageSetup paperSize="9" firstPageNumber="0" orientation="landscape" horizontalDpi="300" verticalDpi="300" r:id="rId1"/>
  <headerFooter alignWithMargins="0">
    <oddFooter>&amp;RLast printed on &amp;D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3259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Malpeli-Hosiene, Niall</dc:creator>
  <cp:lastModifiedBy>Malpeli-Hosiene, Niall</cp:lastModifiedBy>
  <dcterms:created xsi:type="dcterms:W3CDTF">2016-03-30T18:28:21Z</dcterms:created>
  <dcterms:modified xsi:type="dcterms:W3CDTF">2020-03-01T10:14:04Z</dcterms:modified>
</cp:coreProperties>
</file>