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445" documentId="8_{E5A0F3FF-1D39-45C8-90F5-928598A4B11D}" xr6:coauthVersionLast="47" xr6:coauthVersionMax="47" xr10:uidLastSave="{5D201ADE-DAA3-4210-8CCA-9DCEA6904D8F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<sst xmlns="http://schemas.openxmlformats.org/spreadsheetml/2006/main" count="120" uniqueCount="105">
  <si>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</si>
  <si>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</si>
  <si>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</si>
  <si>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</si>
  <si>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</si>
  <si>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</si>
  <si>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</si>
  <si>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</si>
  <si>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</si>
  <si>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</si>
  <si>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</si>
  <si>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</si>
  <si>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</si>
  <si>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</si>
  <si>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</si>
  <si>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</si>
  <si>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</si>
  <si>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</si>
  <si>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</si>
  <si>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</si>
  <si>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</si>
  <si>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</si>
  <si>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</si>
  <si>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</si>
  <si>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</si>
  <si>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</si>
  <si>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</si>
  <si>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</si>
  <si>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</si>
  <si>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</si>
  <si>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</si>
  <si>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</si>
  <si>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</si>
  <si>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</si>
  <si>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</si>
  <si>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</si>
  <si>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</si>
  <si>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</si>
  <si>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</si>
  <si>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</si>
  <si>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</si>
  <si>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</si>
  <si>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</si>
  <si>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</si>
  <si>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</si>
  <si>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</si>
  <si>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</si>
  <si>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</si>
  <si>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</si>
  <si>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</si>
  <si>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</si>
  <si>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</si>
  <si>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</si>
  <si>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</si>
  <si>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</si>
  <si>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</si>
  <si>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</si>
  <si>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</si>
  <si>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</si>
  <si>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</si>
  <si>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</si>
  <si>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</si>
  <si>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</si>
  <si>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</si>
  <si>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</si>
  <si>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</si>
  <si>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</si>
  <si>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</si>
  <si>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</si>
  <si>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</si>
  <si>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</si>
  <si>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</si>
  <si>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</si>
  <si>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</si>
  <si>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</si>
  <si>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</si>
  <si>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</si>
  <si>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</si>
  <si>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</si>
  <si>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</si>
  <si>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</si>
  <si>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</si>
  <si>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</si>
  <si>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</si>
  <si>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</si>
  <si>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</si>
  <si>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</si>
  <si>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</si>
  <si>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</si>
  <si>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</si>
  <si>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</si>
  <si>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</si>
  <si>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</si>
  <si>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</si>
  <si>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</si>
  <si>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</si>
  <si>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</si>
  <si>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30 cm Temp 0900</t>
  </si>
  <si>
    <t>Lowest Grass Min</t>
  </si>
  <si>
    <t>Conc           Min        15-09</t>
  </si>
  <si>
    <t>Grass Min      15-09</t>
  </si>
  <si>
    <t>MONTHLY RETURN OF DAILY OBSERVATIONS MADE AT BROMFIELD, SHROPSHIRE</t>
  </si>
  <si>
    <t>52.37N 02.79W, 146 metres AMSL</t>
  </si>
  <si>
    <t>APRIL 2025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</si>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</sst>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0" xfId="0" applyNumberFormat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12" xfId="0" applyNumberFormat="1" applyFill="1" applyBorder="1" applyAlignment="1">
      <alignment vertical="center" wrapText="1"/>
    </xf>
    <xf numFmtId="164" fontId="0" fillId="7" borderId="0" xfId="0" applyNumberFormat="1" applyFill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164" fontId="0" fillId="0" borderId="12" xfId="0" applyNumberFormat="1" applyBorder="1" applyAlignment="1">
      <alignment horizontal="right" vertical="center" wrapText="1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20" activePane="bottomLeft" state="frozen"/>
      <selection pane="bottomLeft" activeCell="T33" sqref="T33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81" t="s">
        <v>101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5"/>
      <c r="AO1" s="182" t="s">
        <v>102</v>
      </c>
      <c r="AP1" s="182"/>
      <c r="AQ1" s="182"/>
      <c r="AR1" s="182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3" t="s">
        <v>1</v>
      </c>
      <c r="P2" s="183"/>
      <c r="Q2" s="183"/>
      <c r="R2" s="183"/>
      <c r="S2" s="183"/>
      <c r="T2" s="183"/>
      <c r="U2" s="9"/>
      <c r="V2" s="9"/>
      <c r="W2" s="12"/>
      <c r="X2" s="9"/>
      <c r="Y2" s="9"/>
      <c r="Z2" s="13" t="s">
        <v>2</v>
      </c>
      <c r="AA2" s="184" t="s">
        <v>3</v>
      </c>
      <c r="AB2" s="184"/>
      <c r="AC2" s="184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5" t="s">
        <v>5</v>
      </c>
      <c r="P3" s="185"/>
      <c r="Q3" s="185"/>
      <c r="R3" s="185"/>
      <c r="S3" s="185"/>
      <c r="T3" s="185"/>
      <c r="U3" s="185"/>
      <c r="V3" s="185"/>
      <c r="W3" s="185"/>
      <c r="X3" s="21"/>
      <c r="Y3" s="21"/>
      <c r="Z3" s="22" t="s">
        <v>6</v>
      </c>
      <c r="AA3" s="23"/>
      <c r="AB3" s="24" t="s">
        <v>7</v>
      </c>
      <c r="AC3" s="25"/>
      <c r="AD3" s="186" t="s">
        <v>8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 t="s">
        <v>103</v>
      </c>
      <c r="AP3" s="187"/>
      <c r="AQ3" s="187"/>
      <c r="AR3" s="187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100</v>
      </c>
      <c r="L4" s="2" t="s">
        <v>15</v>
      </c>
      <c r="M4" s="28" t="s">
        <v>99</v>
      </c>
      <c r="N4" s="28" t="s">
        <v>97</v>
      </c>
      <c r="O4" s="188" t="s">
        <v>16</v>
      </c>
      <c r="P4" s="188"/>
      <c r="Q4" s="29"/>
      <c r="R4" s="30" t="s">
        <v>17</v>
      </c>
      <c r="S4" s="189" t="s">
        <v>18</v>
      </c>
      <c r="T4" s="189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190" t="s">
        <v>31</v>
      </c>
      <c r="AP4" s="190"/>
      <c r="AR4" s="40" t="s">
        <v>32</v>
      </c>
    </row>
    <row r="5" spans="1:44" ht="14.1" customHeight="1" x14ac:dyDescent="0.25">
      <c r="A5" s="16">
        <v>1</v>
      </c>
      <c r="B5" s="41">
        <v>9.8000000000000007</v>
      </c>
      <c r="C5" s="41">
        <v>15.1</v>
      </c>
      <c r="D5" s="41">
        <f>IF(OR(B5="",C5=""),"",MAX(B5,C5))</f>
        <v>15.1</v>
      </c>
      <c r="E5" s="41">
        <f>IF(B5="","",MAX(B5,C5))</f>
        <v>15.1</v>
      </c>
      <c r="F5" s="41">
        <v>3.9</v>
      </c>
      <c r="G5" s="41">
        <v>5.3</v>
      </c>
      <c r="H5" s="41">
        <f>IF(F5="","",MIN(F5,G5))</f>
        <v>3.9</v>
      </c>
      <c r="I5" s="41">
        <f>IF(OR(F5="",G5=""),"",MIN(F5,G5))</f>
        <v>3.9</v>
      </c>
      <c r="J5" s="42">
        <f t="shared" ref="J5:J34" si="0">IF(H5&lt;0,1,0)</f>
        <v>0</v>
      </c>
      <c r="K5" s="41">
        <v>-0.8</v>
      </c>
      <c r="L5" s="2">
        <f t="shared" ref="L5:L34" si="1">IF(K5&lt;0,1,0)</f>
        <v>1</v>
      </c>
      <c r="M5" s="165">
        <v>1.2</v>
      </c>
      <c r="N5" s="169">
        <v>9.6</v>
      </c>
      <c r="O5" s="43"/>
      <c r="P5" s="41">
        <v>0</v>
      </c>
      <c r="Q5" s="41">
        <f t="shared" ref="Q5:Q34" si="2">IF(SUM(P5,T5)&gt;0.1,1,0)</f>
        <v>0</v>
      </c>
      <c r="R5" s="44">
        <f t="shared" ref="R5:R34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22.8</v>
      </c>
      <c r="AQ5" s="53"/>
      <c r="AR5" s="54">
        <v>28</v>
      </c>
    </row>
    <row r="6" spans="1:44" ht="12.75" customHeight="1" x14ac:dyDescent="0.25">
      <c r="A6" s="55">
        <v>2</v>
      </c>
      <c r="B6" s="56">
        <v>9.6999999999999993</v>
      </c>
      <c r="C6" s="56">
        <v>16.5</v>
      </c>
      <c r="D6" s="41">
        <f t="shared" ref="D6:D34" si="10">IF(OR(B6="",C6=""),"",MAX(B6,C6))</f>
        <v>16.5</v>
      </c>
      <c r="E6" s="41">
        <f t="shared" ref="E6:E34" si="11">IF(B6="","",MAX(B6,C6))</f>
        <v>16.5</v>
      </c>
      <c r="F6" s="56">
        <v>1.7</v>
      </c>
      <c r="G6" s="56">
        <v>8.4</v>
      </c>
      <c r="H6" s="41">
        <f t="shared" ref="H6:H34" si="12">IF(F6="","",MIN(F6,G6))</f>
        <v>1.7</v>
      </c>
      <c r="I6" s="41">
        <f t="shared" ref="I6:I34" si="13">IF(OR(F6="",G6=""),"",MIN(F6,G6))</f>
        <v>1.7</v>
      </c>
      <c r="J6" s="42">
        <f t="shared" si="0"/>
        <v>0</v>
      </c>
      <c r="K6" s="41">
        <v>-3.3</v>
      </c>
      <c r="L6" s="2">
        <f t="shared" si="1"/>
        <v>1</v>
      </c>
      <c r="M6" s="165">
        <v>-0.2</v>
      </c>
      <c r="N6" s="170">
        <v>9.5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0</v>
      </c>
      <c r="X6" s="41">
        <f t="shared" ref="X6:X34" si="16">IF(SUM(P6,T6)&gt;0.1,1,0)</f>
        <v>0</v>
      </c>
      <c r="Y6" s="41">
        <f t="shared" ref="Y6:Y34" si="17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0.3</v>
      </c>
      <c r="AQ6" s="53"/>
      <c r="AR6" s="54">
        <v>7</v>
      </c>
    </row>
    <row r="7" spans="1:44" ht="14.1" customHeight="1" x14ac:dyDescent="0.25">
      <c r="A7" s="16">
        <v>3</v>
      </c>
      <c r="B7" s="65">
        <v>10.4</v>
      </c>
      <c r="C7" s="65">
        <v>18.3</v>
      </c>
      <c r="D7" s="41">
        <f t="shared" si="10"/>
        <v>18.3</v>
      </c>
      <c r="E7" s="41">
        <f t="shared" si="11"/>
        <v>18.3</v>
      </c>
      <c r="F7" s="65">
        <v>3.5</v>
      </c>
      <c r="G7" s="65">
        <v>10.4</v>
      </c>
      <c r="H7" s="41">
        <f t="shared" si="12"/>
        <v>3.5</v>
      </c>
      <c r="I7" s="41">
        <f t="shared" si="13"/>
        <v>3.5</v>
      </c>
      <c r="J7" s="42">
        <f t="shared" si="0"/>
        <v>0</v>
      </c>
      <c r="K7" s="41">
        <v>-0.9</v>
      </c>
      <c r="L7" s="2">
        <f t="shared" si="1"/>
        <v>1</v>
      </c>
      <c r="M7" s="165">
        <v>1.5</v>
      </c>
      <c r="N7" s="174">
        <v>9.4</v>
      </c>
      <c r="O7" s="43"/>
      <c r="P7" s="65">
        <v>0</v>
      </c>
      <c r="Q7" s="41">
        <f t="shared" si="2"/>
        <v>1</v>
      </c>
      <c r="R7" s="44">
        <f t="shared" si="3"/>
        <v>0.2</v>
      </c>
      <c r="S7" s="58"/>
      <c r="T7" s="65">
        <v>0.2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0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9.9</v>
      </c>
      <c r="AQ7" s="53"/>
      <c r="AR7" s="54">
        <v>16</v>
      </c>
    </row>
    <row r="8" spans="1:44" ht="12.75" customHeight="1" x14ac:dyDescent="0.25">
      <c r="A8" s="55">
        <v>4</v>
      </c>
      <c r="B8" s="56">
        <v>13.3</v>
      </c>
      <c r="C8" s="56">
        <v>19.8</v>
      </c>
      <c r="D8" s="41">
        <f t="shared" si="10"/>
        <v>19.8</v>
      </c>
      <c r="E8" s="41">
        <f t="shared" si="11"/>
        <v>19.8</v>
      </c>
      <c r="F8" s="56">
        <v>8.1999999999999993</v>
      </c>
      <c r="G8" s="56">
        <v>10.4</v>
      </c>
      <c r="H8" s="41">
        <f t="shared" si="12"/>
        <v>8.1999999999999993</v>
      </c>
      <c r="I8" s="41">
        <f t="shared" si="13"/>
        <v>8.1999999999999993</v>
      </c>
      <c r="J8" s="42">
        <f t="shared" si="0"/>
        <v>0</v>
      </c>
      <c r="K8" s="41">
        <v>7.1</v>
      </c>
      <c r="L8" s="2">
        <f t="shared" si="1"/>
        <v>0</v>
      </c>
      <c r="M8" s="165">
        <v>8.5</v>
      </c>
      <c r="N8" s="170">
        <v>10.199999999999999</v>
      </c>
      <c r="O8" s="57"/>
      <c r="P8" s="56">
        <v>0</v>
      </c>
      <c r="Q8" s="41">
        <f t="shared" si="2"/>
        <v>0</v>
      </c>
      <c r="R8" s="44">
        <f t="shared" si="3"/>
        <v>0</v>
      </c>
      <c r="S8" s="58"/>
      <c r="T8" s="56">
        <v>0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9.1999999999999993</v>
      </c>
      <c r="AQ8" s="53"/>
      <c r="AR8" s="54">
        <v>26</v>
      </c>
    </row>
    <row r="9" spans="1:44" ht="12.75" customHeight="1" x14ac:dyDescent="0.25">
      <c r="A9" s="16">
        <v>5</v>
      </c>
      <c r="B9" s="65">
        <v>10.8</v>
      </c>
      <c r="C9" s="65">
        <v>17.399999999999999</v>
      </c>
      <c r="D9" s="41">
        <f t="shared" si="10"/>
        <v>17.399999999999999</v>
      </c>
      <c r="E9" s="41">
        <f t="shared" si="11"/>
        <v>17.399999999999999</v>
      </c>
      <c r="F9" s="65">
        <v>2.1</v>
      </c>
      <c r="G9" s="65">
        <v>7.4</v>
      </c>
      <c r="H9" s="41">
        <f t="shared" si="12"/>
        <v>2.1</v>
      </c>
      <c r="I9" s="41">
        <f t="shared" si="13"/>
        <v>2.1</v>
      </c>
      <c r="J9" s="42">
        <f t="shared" si="0"/>
        <v>0</v>
      </c>
      <c r="K9" s="41">
        <v>-1.9</v>
      </c>
      <c r="L9" s="2">
        <f t="shared" si="1"/>
        <v>1</v>
      </c>
      <c r="M9" s="165">
        <v>1</v>
      </c>
      <c r="N9" s="170">
        <v>10.6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98</v>
      </c>
      <c r="AP9" s="4">
        <f>K40</f>
        <v>-5</v>
      </c>
      <c r="AQ9" s="4"/>
      <c r="AR9" s="54">
        <v>7</v>
      </c>
    </row>
    <row r="10" spans="1:44" ht="14.1" customHeight="1" x14ac:dyDescent="0.25">
      <c r="A10" s="55">
        <v>6</v>
      </c>
      <c r="B10" s="56">
        <v>9.3000000000000007</v>
      </c>
      <c r="C10" s="56">
        <v>17</v>
      </c>
      <c r="D10" s="41">
        <f t="shared" si="10"/>
        <v>17</v>
      </c>
      <c r="E10" s="41">
        <f t="shared" si="11"/>
        <v>17</v>
      </c>
      <c r="F10" s="56">
        <v>0.4</v>
      </c>
      <c r="G10" s="56">
        <v>7.3</v>
      </c>
      <c r="H10" s="41">
        <f t="shared" si="12"/>
        <v>0.4</v>
      </c>
      <c r="I10" s="41">
        <f t="shared" si="13"/>
        <v>0.4</v>
      </c>
      <c r="J10" s="42">
        <f t="shared" si="0"/>
        <v>0</v>
      </c>
      <c r="K10" s="41">
        <v>-4.4000000000000004</v>
      </c>
      <c r="L10" s="2">
        <f t="shared" si="1"/>
        <v>1</v>
      </c>
      <c r="M10" s="165">
        <v>-0.5</v>
      </c>
      <c r="N10" s="170">
        <v>10.1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50.3</v>
      </c>
      <c r="AQ10" t="s">
        <v>38</v>
      </c>
      <c r="AR10" s="54"/>
    </row>
    <row r="11" spans="1:44" ht="14.1" customHeight="1" x14ac:dyDescent="0.25">
      <c r="A11" s="72">
        <v>7</v>
      </c>
      <c r="B11" s="65">
        <v>8.6</v>
      </c>
      <c r="C11" s="65">
        <v>15.7</v>
      </c>
      <c r="D11" s="41">
        <f t="shared" si="10"/>
        <v>15.7</v>
      </c>
      <c r="E11" s="41">
        <f t="shared" si="11"/>
        <v>15.7</v>
      </c>
      <c r="F11" s="175">
        <v>0.3</v>
      </c>
      <c r="G11" s="65">
        <v>8.1</v>
      </c>
      <c r="H11" s="41">
        <f t="shared" si="12"/>
        <v>0.3</v>
      </c>
      <c r="I11" s="41">
        <f t="shared" si="13"/>
        <v>0.3</v>
      </c>
      <c r="J11" s="42">
        <f t="shared" si="0"/>
        <v>0</v>
      </c>
      <c r="K11" s="172">
        <v>-5</v>
      </c>
      <c r="L11" s="2">
        <f t="shared" si="1"/>
        <v>1</v>
      </c>
      <c r="M11" s="173">
        <v>-0.8</v>
      </c>
      <c r="N11" s="170">
        <v>9.9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1.9803149606299213</v>
      </c>
      <c r="AQ11" t="s">
        <v>40</v>
      </c>
      <c r="AR11" s="54"/>
    </row>
    <row r="12" spans="1:44" ht="14.1" customHeight="1" x14ac:dyDescent="0.25">
      <c r="A12" s="55">
        <v>8</v>
      </c>
      <c r="B12" s="56">
        <v>8.9</v>
      </c>
      <c r="C12" s="56">
        <v>16.3</v>
      </c>
      <c r="D12" s="41">
        <f t="shared" si="10"/>
        <v>16.3</v>
      </c>
      <c r="E12" s="41">
        <f t="shared" si="11"/>
        <v>16.3</v>
      </c>
      <c r="F12" s="56">
        <v>1.2</v>
      </c>
      <c r="G12" s="56">
        <v>7.2</v>
      </c>
      <c r="H12" s="41">
        <f t="shared" si="12"/>
        <v>1.2</v>
      </c>
      <c r="I12" s="41">
        <f t="shared" si="13"/>
        <v>1.2</v>
      </c>
      <c r="J12" s="42">
        <f t="shared" si="0"/>
        <v>0</v>
      </c>
      <c r="K12" s="41">
        <v>-3.7</v>
      </c>
      <c r="L12" s="2">
        <f t="shared" si="1"/>
        <v>1</v>
      </c>
      <c r="M12" s="165">
        <v>0.5</v>
      </c>
      <c r="N12" s="170">
        <v>9.8000000000000007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21.2</v>
      </c>
      <c r="AQ12" t="s">
        <v>38</v>
      </c>
      <c r="AR12" s="54">
        <v>22</v>
      </c>
    </row>
    <row r="13" spans="1:44" ht="14.1" customHeight="1" x14ac:dyDescent="0.25">
      <c r="A13" s="16">
        <v>9</v>
      </c>
      <c r="B13" s="65">
        <v>8.9</v>
      </c>
      <c r="C13" s="65">
        <v>15.7</v>
      </c>
      <c r="D13" s="41">
        <f t="shared" si="10"/>
        <v>15.7</v>
      </c>
      <c r="E13" s="41">
        <f t="shared" si="11"/>
        <v>15.7</v>
      </c>
      <c r="F13" s="65">
        <v>1.3</v>
      </c>
      <c r="G13" s="65">
        <v>6.2</v>
      </c>
      <c r="H13" s="41">
        <f t="shared" si="12"/>
        <v>1.3</v>
      </c>
      <c r="I13" s="41">
        <f t="shared" si="13"/>
        <v>1.3</v>
      </c>
      <c r="J13" s="42">
        <f t="shared" si="0"/>
        <v>0</v>
      </c>
      <c r="K13" s="41">
        <v>-1.9</v>
      </c>
      <c r="L13" s="2">
        <f t="shared" si="1"/>
        <v>1</v>
      </c>
      <c r="M13" s="165">
        <v>-0.3</v>
      </c>
      <c r="N13" s="170">
        <v>9.8000000000000007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91" t="s">
        <v>42</v>
      </c>
      <c r="AP13" s="191"/>
      <c r="AQ13" s="191"/>
      <c r="AR13" s="191"/>
    </row>
    <row r="14" spans="1:44" ht="14.1" customHeight="1" x14ac:dyDescent="0.25">
      <c r="A14" s="55">
        <v>10</v>
      </c>
      <c r="B14" s="56">
        <v>8.3000000000000007</v>
      </c>
      <c r="C14" s="56">
        <v>18.2</v>
      </c>
      <c r="D14" s="41">
        <f t="shared" si="10"/>
        <v>18.2</v>
      </c>
      <c r="E14" s="41">
        <f t="shared" si="11"/>
        <v>18.2</v>
      </c>
      <c r="F14" s="56">
        <v>0.9</v>
      </c>
      <c r="G14" s="56">
        <v>8.3000000000000007</v>
      </c>
      <c r="H14" s="41">
        <f t="shared" si="12"/>
        <v>0.9</v>
      </c>
      <c r="I14" s="41">
        <f t="shared" si="13"/>
        <v>0.9</v>
      </c>
      <c r="J14" s="42">
        <f t="shared" si="0"/>
        <v>0</v>
      </c>
      <c r="K14" s="41">
        <v>-2.8</v>
      </c>
      <c r="L14" s="2">
        <f t="shared" si="1"/>
        <v>1</v>
      </c>
      <c r="M14" s="165">
        <v>-0.1</v>
      </c>
      <c r="N14" s="170">
        <v>9.8000000000000007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0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4" ht="14.1" customHeight="1" x14ac:dyDescent="0.25">
      <c r="A15" s="16">
        <v>11</v>
      </c>
      <c r="B15" s="65">
        <v>12.7</v>
      </c>
      <c r="C15" s="65">
        <v>20.2</v>
      </c>
      <c r="D15" s="41">
        <f t="shared" si="10"/>
        <v>20.2</v>
      </c>
      <c r="E15" s="41">
        <f t="shared" si="11"/>
        <v>20.2</v>
      </c>
      <c r="F15" s="65">
        <v>2.8</v>
      </c>
      <c r="G15" s="65">
        <v>11.1</v>
      </c>
      <c r="H15" s="41">
        <f t="shared" si="12"/>
        <v>2.8</v>
      </c>
      <c r="I15" s="41">
        <f t="shared" si="13"/>
        <v>2.8</v>
      </c>
      <c r="J15" s="42">
        <f t="shared" si="0"/>
        <v>0</v>
      </c>
      <c r="K15" s="41">
        <v>-0.1</v>
      </c>
      <c r="L15" s="2">
        <f t="shared" si="1"/>
        <v>1</v>
      </c>
      <c r="M15" s="165">
        <v>1.4</v>
      </c>
      <c r="N15" s="170">
        <v>10</v>
      </c>
      <c r="O15" s="71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14</v>
      </c>
      <c r="AQ15" s="77"/>
      <c r="AR15" s="78"/>
    </row>
    <row r="16" spans="1:44" ht="14.1" customHeight="1" x14ac:dyDescent="0.25">
      <c r="A16" s="55">
        <v>12</v>
      </c>
      <c r="B16" s="56">
        <v>12.3</v>
      </c>
      <c r="C16" s="56">
        <v>17.899999999999999</v>
      </c>
      <c r="D16" s="41">
        <f t="shared" si="10"/>
        <v>17.899999999999999</v>
      </c>
      <c r="E16" s="41">
        <f t="shared" si="11"/>
        <v>17.899999999999999</v>
      </c>
      <c r="F16" s="56">
        <v>3.2</v>
      </c>
      <c r="G16" s="56">
        <v>11.7</v>
      </c>
      <c r="H16" s="41">
        <f t="shared" si="12"/>
        <v>3.2</v>
      </c>
      <c r="I16" s="41">
        <f t="shared" si="13"/>
        <v>3.2</v>
      </c>
      <c r="J16" s="42">
        <f t="shared" si="0"/>
        <v>0</v>
      </c>
      <c r="K16" s="41">
        <v>0.4</v>
      </c>
      <c r="L16" s="2">
        <f t="shared" si="1"/>
        <v>0</v>
      </c>
      <c r="M16" s="165">
        <v>2.5</v>
      </c>
      <c r="N16" s="170">
        <v>10.5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 t="s">
        <v>104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0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10</v>
      </c>
      <c r="AQ16" s="77"/>
      <c r="AR16" s="78"/>
    </row>
    <row r="17" spans="1:45" ht="14.1" customHeight="1" x14ac:dyDescent="0.25">
      <c r="A17" s="16">
        <v>13</v>
      </c>
      <c r="B17" s="65">
        <v>12.1</v>
      </c>
      <c r="C17" s="65">
        <v>14.2</v>
      </c>
      <c r="D17" s="41">
        <f t="shared" si="10"/>
        <v>14.2</v>
      </c>
      <c r="E17" s="41">
        <f t="shared" si="11"/>
        <v>14.2</v>
      </c>
      <c r="F17" s="65">
        <v>6.1</v>
      </c>
      <c r="G17" s="65">
        <v>7.2</v>
      </c>
      <c r="H17" s="41">
        <f t="shared" si="12"/>
        <v>6.1</v>
      </c>
      <c r="I17" s="41">
        <f t="shared" si="13"/>
        <v>6.1</v>
      </c>
      <c r="J17" s="42">
        <f t="shared" si="0"/>
        <v>0</v>
      </c>
      <c r="K17" s="41">
        <v>2.9</v>
      </c>
      <c r="L17" s="2">
        <f t="shared" si="1"/>
        <v>0</v>
      </c>
      <c r="M17" s="165">
        <v>5.2</v>
      </c>
      <c r="N17" s="170">
        <v>10.9</v>
      </c>
      <c r="O17" s="43"/>
      <c r="P17" s="65">
        <v>0.2</v>
      </c>
      <c r="Q17" s="41">
        <f t="shared" si="2"/>
        <v>1</v>
      </c>
      <c r="R17" s="44">
        <f t="shared" si="3"/>
        <v>0.2</v>
      </c>
      <c r="S17" s="58"/>
      <c r="T17" s="65">
        <v>0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0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46</v>
      </c>
      <c r="AP17" s="76">
        <f>SUM(W5:W34)</f>
        <v>7</v>
      </c>
      <c r="AS17" s="75"/>
    </row>
    <row r="18" spans="1:45" ht="14.1" customHeight="1" x14ac:dyDescent="0.25">
      <c r="A18" s="55">
        <v>14</v>
      </c>
      <c r="B18" s="56">
        <v>8.5</v>
      </c>
      <c r="C18" s="56">
        <v>14.2</v>
      </c>
      <c r="D18" s="41">
        <f t="shared" si="10"/>
        <v>14.2</v>
      </c>
      <c r="E18" s="41">
        <f t="shared" si="11"/>
        <v>14.2</v>
      </c>
      <c r="F18" s="56">
        <v>3.8</v>
      </c>
      <c r="G18" s="56">
        <v>8.5</v>
      </c>
      <c r="H18" s="41">
        <f t="shared" si="12"/>
        <v>3.8</v>
      </c>
      <c r="I18" s="41">
        <f t="shared" si="13"/>
        <v>3.8</v>
      </c>
      <c r="J18" s="42">
        <f t="shared" si="0"/>
        <v>0</v>
      </c>
      <c r="K18" s="41">
        <v>-0.9</v>
      </c>
      <c r="L18" s="2">
        <f t="shared" si="1"/>
        <v>1</v>
      </c>
      <c r="M18" s="165">
        <v>3</v>
      </c>
      <c r="N18" s="170">
        <v>10.8</v>
      </c>
      <c r="O18" s="45"/>
      <c r="P18" s="56">
        <v>0.1</v>
      </c>
      <c r="Q18" s="41">
        <f t="shared" si="2"/>
        <v>1</v>
      </c>
      <c r="R18" s="44">
        <f t="shared" si="3"/>
        <v>1.2000000000000002</v>
      </c>
      <c r="S18" s="58"/>
      <c r="T18" s="56">
        <v>1.1000000000000001</v>
      </c>
      <c r="U18" s="41">
        <f t="shared" si="14"/>
        <v>0</v>
      </c>
      <c r="V18" s="41">
        <f t="shared" si="15"/>
        <v>0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0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2</v>
      </c>
      <c r="AS18" s="75"/>
    </row>
    <row r="19" spans="1:45" ht="14.1" customHeight="1" x14ac:dyDescent="0.25">
      <c r="A19" s="16">
        <v>15</v>
      </c>
      <c r="B19" s="65">
        <v>9.4</v>
      </c>
      <c r="C19" s="65">
        <v>12.3</v>
      </c>
      <c r="D19" s="41">
        <f t="shared" si="10"/>
        <v>12.3</v>
      </c>
      <c r="E19" s="41">
        <f t="shared" si="11"/>
        <v>12.3</v>
      </c>
      <c r="F19" s="65">
        <v>7.1</v>
      </c>
      <c r="G19" s="65">
        <v>8.9</v>
      </c>
      <c r="H19" s="41">
        <f t="shared" si="12"/>
        <v>7.1</v>
      </c>
      <c r="I19" s="41">
        <f t="shared" si="13"/>
        <v>7.1</v>
      </c>
      <c r="J19" s="42">
        <f t="shared" si="0"/>
        <v>0</v>
      </c>
      <c r="K19" s="41">
        <v>6.6</v>
      </c>
      <c r="L19" s="2">
        <f t="shared" si="1"/>
        <v>0</v>
      </c>
      <c r="M19" s="165">
        <v>7.7</v>
      </c>
      <c r="N19" s="170">
        <v>10.8</v>
      </c>
      <c r="O19" s="43"/>
      <c r="P19" s="65">
        <v>4.7</v>
      </c>
      <c r="Q19" s="41">
        <f t="shared" si="2"/>
        <v>1</v>
      </c>
      <c r="R19" s="44">
        <f t="shared" si="3"/>
        <v>10.199999999999999</v>
      </c>
      <c r="S19" s="58"/>
      <c r="T19" s="65">
        <v>5.5</v>
      </c>
      <c r="U19" s="41">
        <f t="shared" si="14"/>
        <v>0</v>
      </c>
      <c r="V19" s="41">
        <f t="shared" si="15"/>
        <v>1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1</v>
      </c>
      <c r="AS19" s="168"/>
    </row>
    <row r="20" spans="1:45" ht="14.1" customHeight="1" x14ac:dyDescent="0.25">
      <c r="A20" s="55">
        <v>16</v>
      </c>
      <c r="B20" s="171">
        <v>9.9</v>
      </c>
      <c r="C20" s="56">
        <v>9.8000000000000007</v>
      </c>
      <c r="D20" s="41">
        <f t="shared" si="10"/>
        <v>9.9</v>
      </c>
      <c r="E20" s="41">
        <f t="shared" si="11"/>
        <v>9.9</v>
      </c>
      <c r="F20" s="56">
        <v>4.0999999999999996</v>
      </c>
      <c r="G20" s="56">
        <v>4.2</v>
      </c>
      <c r="H20" s="41">
        <f t="shared" si="12"/>
        <v>4.0999999999999996</v>
      </c>
      <c r="I20" s="41">
        <f t="shared" si="13"/>
        <v>4.0999999999999996</v>
      </c>
      <c r="J20" s="42">
        <f t="shared" si="0"/>
        <v>0</v>
      </c>
      <c r="K20" s="41">
        <v>4.0999999999999996</v>
      </c>
      <c r="L20" s="2">
        <f t="shared" si="1"/>
        <v>0</v>
      </c>
      <c r="M20" s="165">
        <v>5.2</v>
      </c>
      <c r="N20" s="170">
        <v>10.8</v>
      </c>
      <c r="O20" s="57"/>
      <c r="P20" s="56">
        <v>0.2</v>
      </c>
      <c r="Q20" s="41">
        <f t="shared" si="2"/>
        <v>1</v>
      </c>
      <c r="R20" s="44">
        <f t="shared" si="3"/>
        <v>0.2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2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192" t="s">
        <v>47</v>
      </c>
      <c r="AP20" s="192"/>
      <c r="AQ20" s="192"/>
      <c r="AR20" s="192"/>
    </row>
    <row r="21" spans="1:45" ht="14.1" customHeight="1" x14ac:dyDescent="0.25">
      <c r="A21" s="16">
        <v>17</v>
      </c>
      <c r="B21" s="65">
        <v>10.1</v>
      </c>
      <c r="C21" s="65">
        <v>14.1</v>
      </c>
      <c r="D21" s="41">
        <f t="shared" si="10"/>
        <v>14.1</v>
      </c>
      <c r="E21" s="41">
        <f t="shared" si="11"/>
        <v>14.1</v>
      </c>
      <c r="F21" s="65">
        <v>2.6</v>
      </c>
      <c r="G21" s="65">
        <v>7.7</v>
      </c>
      <c r="H21" s="41">
        <f t="shared" si="12"/>
        <v>2.6</v>
      </c>
      <c r="I21" s="41">
        <f t="shared" si="13"/>
        <v>2.6</v>
      </c>
      <c r="J21" s="42">
        <f t="shared" si="0"/>
        <v>0</v>
      </c>
      <c r="K21" s="41">
        <v>0.8</v>
      </c>
      <c r="L21" s="2">
        <f t="shared" si="1"/>
        <v>0</v>
      </c>
      <c r="M21" s="165">
        <v>2.1</v>
      </c>
      <c r="N21" s="170">
        <v>10</v>
      </c>
      <c r="O21" s="43"/>
      <c r="P21" s="65">
        <v>0.2</v>
      </c>
      <c r="Q21" s="41">
        <f t="shared" si="2"/>
        <v>1</v>
      </c>
      <c r="R21" s="44">
        <f t="shared" si="3"/>
        <v>1.3</v>
      </c>
      <c r="S21" s="58"/>
      <c r="T21" s="65">
        <v>1.1000000000000001</v>
      </c>
      <c r="U21" s="41">
        <f t="shared" si="14"/>
        <v>0</v>
      </c>
      <c r="V21" s="41">
        <f t="shared" si="15"/>
        <v>0</v>
      </c>
      <c r="W21" s="41">
        <f t="shared" si="4"/>
        <v>1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93" t="s">
        <v>48</v>
      </c>
      <c r="AP21" s="193"/>
      <c r="AQ21" s="193"/>
      <c r="AR21" s="193"/>
    </row>
    <row r="22" spans="1:45" ht="14.1" customHeight="1" x14ac:dyDescent="0.25">
      <c r="A22" s="55">
        <v>18</v>
      </c>
      <c r="B22" s="56">
        <v>9.3000000000000007</v>
      </c>
      <c r="C22" s="56">
        <v>11</v>
      </c>
      <c r="D22" s="41">
        <f t="shared" si="10"/>
        <v>11</v>
      </c>
      <c r="E22" s="41">
        <f t="shared" si="11"/>
        <v>11</v>
      </c>
      <c r="F22" s="56">
        <v>6.2</v>
      </c>
      <c r="G22" s="56">
        <v>8.4</v>
      </c>
      <c r="H22" s="41">
        <f t="shared" si="12"/>
        <v>6.2</v>
      </c>
      <c r="I22" s="41">
        <f t="shared" si="13"/>
        <v>6.2</v>
      </c>
      <c r="J22" s="42">
        <f t="shared" si="0"/>
        <v>0</v>
      </c>
      <c r="K22" s="41">
        <v>3.2</v>
      </c>
      <c r="L22" s="2">
        <f t="shared" si="1"/>
        <v>0</v>
      </c>
      <c r="M22" s="165">
        <v>5.2</v>
      </c>
      <c r="N22" s="170">
        <v>10.4</v>
      </c>
      <c r="O22" s="57"/>
      <c r="P22" s="56">
        <v>3.1</v>
      </c>
      <c r="Q22" s="41">
        <f t="shared" si="2"/>
        <v>1</v>
      </c>
      <c r="R22" s="44">
        <f t="shared" si="3"/>
        <v>7.9</v>
      </c>
      <c r="S22" s="58"/>
      <c r="T22" s="56">
        <v>4.8</v>
      </c>
      <c r="U22" s="41">
        <f t="shared" si="14"/>
        <v>0</v>
      </c>
      <c r="V22" s="41">
        <f t="shared" si="15"/>
        <v>0</v>
      </c>
      <c r="W22" s="41">
        <f t="shared" si="4"/>
        <v>1</v>
      </c>
      <c r="X22" s="41">
        <f t="shared" si="16"/>
        <v>1</v>
      </c>
      <c r="Y22" s="41">
        <f t="shared" si="17"/>
        <v>1</v>
      </c>
      <c r="Z22" s="59">
        <v>0</v>
      </c>
      <c r="AA22" s="59">
        <v>1</v>
      </c>
      <c r="AB22" s="60"/>
      <c r="AC22" s="60">
        <v>2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>
        <v>10.6</v>
      </c>
      <c r="C23" s="65">
        <v>14.7</v>
      </c>
      <c r="D23" s="41">
        <f t="shared" si="10"/>
        <v>14.7</v>
      </c>
      <c r="E23" s="41">
        <f t="shared" si="11"/>
        <v>14.7</v>
      </c>
      <c r="F23" s="65">
        <v>7.9</v>
      </c>
      <c r="G23" s="65">
        <v>9</v>
      </c>
      <c r="H23" s="41">
        <f t="shared" si="12"/>
        <v>7.9</v>
      </c>
      <c r="I23" s="41">
        <f t="shared" si="13"/>
        <v>7.9</v>
      </c>
      <c r="J23" s="42">
        <f t="shared" si="0"/>
        <v>0</v>
      </c>
      <c r="K23" s="41">
        <v>7.4</v>
      </c>
      <c r="L23" s="2">
        <f t="shared" si="1"/>
        <v>0</v>
      </c>
      <c r="M23" s="165">
        <v>7.9</v>
      </c>
      <c r="N23" s="170">
        <v>10.6</v>
      </c>
      <c r="O23" s="43"/>
      <c r="P23" s="65" t="s">
        <v>104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1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>
        <v>9.1</v>
      </c>
      <c r="C24" s="56">
        <v>15.8</v>
      </c>
      <c r="D24" s="41">
        <f t="shared" si="10"/>
        <v>15.8</v>
      </c>
      <c r="E24" s="41">
        <f t="shared" si="11"/>
        <v>15.8</v>
      </c>
      <c r="F24" s="56">
        <v>2.1</v>
      </c>
      <c r="G24" s="56">
        <v>7.5</v>
      </c>
      <c r="H24" s="41">
        <f t="shared" si="12"/>
        <v>2.1</v>
      </c>
      <c r="I24" s="41">
        <f t="shared" si="13"/>
        <v>2.1</v>
      </c>
      <c r="J24" s="42">
        <f t="shared" si="0"/>
        <v>0</v>
      </c>
      <c r="K24" s="41">
        <v>-1</v>
      </c>
      <c r="L24" s="2">
        <f t="shared" si="1"/>
        <v>1</v>
      </c>
      <c r="M24" s="165">
        <v>1.5</v>
      </c>
      <c r="N24" s="170">
        <v>10.7</v>
      </c>
      <c r="O24" s="57"/>
      <c r="P24" s="56">
        <v>0</v>
      </c>
      <c r="Q24" s="41">
        <f t="shared" si="2"/>
        <v>1</v>
      </c>
      <c r="R24" s="44">
        <f t="shared" si="3"/>
        <v>5.7</v>
      </c>
      <c r="S24" s="58"/>
      <c r="T24" s="56">
        <v>5.7</v>
      </c>
      <c r="U24" s="41">
        <f t="shared" si="14"/>
        <v>0</v>
      </c>
      <c r="V24" s="41">
        <f t="shared" si="15"/>
        <v>0</v>
      </c>
      <c r="W24" s="41">
        <f t="shared" si="4"/>
        <v>1</v>
      </c>
      <c r="X24" s="41">
        <f t="shared" si="16"/>
        <v>1</v>
      </c>
      <c r="Y24" s="41">
        <f t="shared" si="17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93" t="s">
        <v>51</v>
      </c>
      <c r="AP24" s="193"/>
      <c r="AQ24" s="193"/>
      <c r="AR24" s="193"/>
    </row>
    <row r="25" spans="1:45" ht="14.1" customHeight="1" x14ac:dyDescent="0.25">
      <c r="A25" s="16">
        <v>21</v>
      </c>
      <c r="B25" s="65">
        <v>11.3</v>
      </c>
      <c r="C25" s="65">
        <v>15.3</v>
      </c>
      <c r="D25" s="41">
        <f t="shared" si="10"/>
        <v>15.3</v>
      </c>
      <c r="E25" s="41">
        <f t="shared" si="11"/>
        <v>15.3</v>
      </c>
      <c r="F25" s="65">
        <v>8.5</v>
      </c>
      <c r="G25" s="65">
        <v>8.1</v>
      </c>
      <c r="H25" s="41">
        <f t="shared" si="12"/>
        <v>8.1</v>
      </c>
      <c r="I25" s="41">
        <f t="shared" si="13"/>
        <v>8.1</v>
      </c>
      <c r="J25" s="42">
        <f t="shared" si="0"/>
        <v>0</v>
      </c>
      <c r="K25" s="41">
        <v>5.6</v>
      </c>
      <c r="L25" s="2">
        <f t="shared" si="1"/>
        <v>0</v>
      </c>
      <c r="M25" s="165">
        <v>8.8000000000000007</v>
      </c>
      <c r="N25" s="170">
        <v>10.9</v>
      </c>
      <c r="O25" s="43"/>
      <c r="P25" s="65">
        <v>2.2000000000000002</v>
      </c>
      <c r="Q25" s="86">
        <f t="shared" si="2"/>
        <v>1</v>
      </c>
      <c r="R25" s="87">
        <f t="shared" si="3"/>
        <v>2.2000000000000002</v>
      </c>
      <c r="S25" s="58"/>
      <c r="T25" s="65">
        <v>0</v>
      </c>
      <c r="U25" s="41">
        <f t="shared" si="14"/>
        <v>0</v>
      </c>
      <c r="V25" s="41">
        <f t="shared" si="15"/>
        <v>0</v>
      </c>
      <c r="W25" s="41">
        <f t="shared" si="4"/>
        <v>1</v>
      </c>
      <c r="X25" s="41">
        <f t="shared" si="16"/>
        <v>1</v>
      </c>
      <c r="Y25" s="41">
        <f t="shared" si="17"/>
        <v>1</v>
      </c>
      <c r="Z25" s="59">
        <v>0</v>
      </c>
      <c r="AA25" s="66">
        <v>1</v>
      </c>
      <c r="AB25" s="67"/>
      <c r="AC25" s="67">
        <v>1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</row>
    <row r="26" spans="1:45" ht="14.1" customHeight="1" x14ac:dyDescent="0.25">
      <c r="A26" s="55">
        <v>22</v>
      </c>
      <c r="B26" s="56">
        <v>12.1</v>
      </c>
      <c r="C26" s="56">
        <v>15.7</v>
      </c>
      <c r="D26" s="41">
        <f t="shared" si="10"/>
        <v>15.7</v>
      </c>
      <c r="E26" s="41">
        <f t="shared" si="11"/>
        <v>15.7</v>
      </c>
      <c r="F26" s="56">
        <v>3.3</v>
      </c>
      <c r="G26" s="56">
        <v>10.1</v>
      </c>
      <c r="H26" s="41">
        <f t="shared" si="12"/>
        <v>3.3</v>
      </c>
      <c r="I26" s="41">
        <f t="shared" si="13"/>
        <v>3.3</v>
      </c>
      <c r="J26" s="42">
        <f t="shared" si="0"/>
        <v>0</v>
      </c>
      <c r="K26" s="41">
        <v>0.1</v>
      </c>
      <c r="L26" s="2">
        <f t="shared" si="1"/>
        <v>0</v>
      </c>
      <c r="M26" s="165">
        <v>3.5</v>
      </c>
      <c r="N26" s="170">
        <v>11.1</v>
      </c>
      <c r="O26" s="177"/>
      <c r="P26" s="171">
        <v>0.5</v>
      </c>
      <c r="Q26" s="41">
        <f t="shared" si="2"/>
        <v>1</v>
      </c>
      <c r="R26" s="44">
        <f t="shared" si="3"/>
        <v>21.2</v>
      </c>
      <c r="S26" s="176"/>
      <c r="T26" s="171">
        <v>20.7</v>
      </c>
      <c r="U26" s="41">
        <f t="shared" si="14"/>
        <v>1</v>
      </c>
      <c r="V26" s="41">
        <f t="shared" si="15"/>
        <v>1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0</v>
      </c>
      <c r="AA26" s="59">
        <v>1</v>
      </c>
      <c r="AB26" s="60"/>
      <c r="AC26" s="60">
        <v>0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>
        <v>10.199999999999999</v>
      </c>
      <c r="C27" s="65">
        <v>13.3</v>
      </c>
      <c r="D27" s="41">
        <f t="shared" si="10"/>
        <v>13.3</v>
      </c>
      <c r="E27" s="41">
        <f t="shared" si="11"/>
        <v>13.3</v>
      </c>
      <c r="F27" s="65">
        <v>7.4</v>
      </c>
      <c r="G27" s="65">
        <v>8.4</v>
      </c>
      <c r="H27" s="41">
        <f t="shared" si="12"/>
        <v>7.4</v>
      </c>
      <c r="I27" s="41">
        <f t="shared" si="13"/>
        <v>7.4</v>
      </c>
      <c r="J27" s="42">
        <f t="shared" si="0"/>
        <v>0</v>
      </c>
      <c r="K27" s="41">
        <v>7.7</v>
      </c>
      <c r="L27" s="2">
        <f t="shared" si="1"/>
        <v>0</v>
      </c>
      <c r="M27" s="165">
        <v>8</v>
      </c>
      <c r="N27" s="170">
        <v>11.3</v>
      </c>
      <c r="O27" s="43"/>
      <c r="P27" s="65" t="s">
        <v>104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1</v>
      </c>
      <c r="Z27" s="59">
        <v>0</v>
      </c>
      <c r="AA27" s="66">
        <v>1</v>
      </c>
      <c r="AB27" s="67"/>
      <c r="AC27" s="67">
        <v>1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>
        <v>10.1</v>
      </c>
      <c r="C28" s="56">
        <v>15.6</v>
      </c>
      <c r="D28" s="41">
        <f t="shared" si="10"/>
        <v>15.6</v>
      </c>
      <c r="E28" s="41">
        <f t="shared" si="11"/>
        <v>15.6</v>
      </c>
      <c r="F28" s="56">
        <v>5.5</v>
      </c>
      <c r="G28" s="56">
        <v>9.3000000000000007</v>
      </c>
      <c r="H28" s="41">
        <f t="shared" si="12"/>
        <v>5.5</v>
      </c>
      <c r="I28" s="41">
        <f t="shared" si="13"/>
        <v>5.5</v>
      </c>
      <c r="J28" s="42">
        <f t="shared" si="0"/>
        <v>0</v>
      </c>
      <c r="K28" s="41">
        <v>0.6</v>
      </c>
      <c r="L28" s="2">
        <f t="shared" si="1"/>
        <v>0</v>
      </c>
      <c r="M28" s="165">
        <v>3.6</v>
      </c>
      <c r="N28" s="170">
        <v>11.2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>
        <v>11.3</v>
      </c>
      <c r="C29" s="65">
        <v>14</v>
      </c>
      <c r="D29" s="41">
        <f t="shared" si="10"/>
        <v>14</v>
      </c>
      <c r="E29" s="41">
        <f t="shared" si="11"/>
        <v>14</v>
      </c>
      <c r="F29" s="65">
        <v>3.1</v>
      </c>
      <c r="G29" s="90">
        <v>9.9</v>
      </c>
      <c r="H29" s="41">
        <f t="shared" si="12"/>
        <v>3.1</v>
      </c>
      <c r="I29" s="41">
        <f t="shared" si="13"/>
        <v>3.1</v>
      </c>
      <c r="J29" s="42">
        <f t="shared" si="0"/>
        <v>0</v>
      </c>
      <c r="K29" s="41">
        <v>-0.9</v>
      </c>
      <c r="L29" s="2">
        <f t="shared" si="1"/>
        <v>1</v>
      </c>
      <c r="M29" s="165">
        <v>2.4</v>
      </c>
      <c r="N29" s="170">
        <v>11.3</v>
      </c>
      <c r="O29" s="43"/>
      <c r="P29" s="65" t="s">
        <v>104</v>
      </c>
      <c r="Q29" s="41">
        <f t="shared" si="2"/>
        <v>0</v>
      </c>
      <c r="R29" s="44">
        <f t="shared" si="3"/>
        <v>0</v>
      </c>
      <c r="S29" s="58"/>
      <c r="T29" s="65" t="s">
        <v>104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>
        <v>11.8</v>
      </c>
      <c r="C30" s="56">
        <v>16.2</v>
      </c>
      <c r="D30" s="41">
        <f t="shared" si="10"/>
        <v>16.2</v>
      </c>
      <c r="E30" s="41">
        <f t="shared" si="11"/>
        <v>16.2</v>
      </c>
      <c r="F30" s="171">
        <v>9.1999999999999993</v>
      </c>
      <c r="G30" s="56">
        <v>11.7</v>
      </c>
      <c r="H30" s="41">
        <f t="shared" si="12"/>
        <v>9.1999999999999993</v>
      </c>
      <c r="I30" s="41">
        <f t="shared" si="13"/>
        <v>9.1999999999999993</v>
      </c>
      <c r="J30" s="42">
        <f t="shared" si="0"/>
        <v>0</v>
      </c>
      <c r="K30" s="41">
        <v>6</v>
      </c>
      <c r="L30" s="2">
        <f t="shared" si="1"/>
        <v>0</v>
      </c>
      <c r="M30" s="165">
        <v>8.6999999999999993</v>
      </c>
      <c r="N30" s="178">
        <v>11.4</v>
      </c>
      <c r="O30" s="57"/>
      <c r="P30" s="56">
        <v>0</v>
      </c>
      <c r="Q30" s="41">
        <f t="shared" si="2"/>
        <v>0</v>
      </c>
      <c r="R30" s="44">
        <f t="shared" si="3"/>
        <v>0</v>
      </c>
      <c r="S30" s="58"/>
      <c r="T30" s="56">
        <v>0</v>
      </c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</row>
    <row r="31" spans="1:45" ht="14.1" customHeight="1" x14ac:dyDescent="0.25">
      <c r="A31" s="16">
        <v>27</v>
      </c>
      <c r="B31" s="65">
        <v>13.9</v>
      </c>
      <c r="C31" s="65">
        <v>19.7</v>
      </c>
      <c r="D31" s="41">
        <f t="shared" si="10"/>
        <v>19.7</v>
      </c>
      <c r="E31" s="41">
        <f t="shared" si="11"/>
        <v>19.7</v>
      </c>
      <c r="F31" s="65">
        <v>5.3</v>
      </c>
      <c r="G31" s="65">
        <v>11.8</v>
      </c>
      <c r="H31" s="41">
        <f t="shared" si="12"/>
        <v>5.3</v>
      </c>
      <c r="I31" s="41">
        <f t="shared" si="13"/>
        <v>5.3</v>
      </c>
      <c r="J31" s="42">
        <f t="shared" si="0"/>
        <v>0</v>
      </c>
      <c r="K31" s="41">
        <v>-0.1</v>
      </c>
      <c r="L31" s="2">
        <f t="shared" si="1"/>
        <v>1</v>
      </c>
      <c r="M31" s="165">
        <v>3.5</v>
      </c>
      <c r="N31" s="170">
        <v>11.7</v>
      </c>
      <c r="O31" s="71"/>
      <c r="P31" s="65">
        <v>0</v>
      </c>
      <c r="Q31" s="41">
        <f t="shared" si="2"/>
        <v>0</v>
      </c>
      <c r="R31" s="44">
        <f t="shared" si="3"/>
        <v>0</v>
      </c>
      <c r="S31" s="58"/>
      <c r="T31" s="65">
        <v>0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93" t="s">
        <v>58</v>
      </c>
      <c r="AP31" s="193"/>
      <c r="AQ31" s="193"/>
      <c r="AR31" s="193"/>
    </row>
    <row r="32" spans="1:45" ht="14.1" customHeight="1" x14ac:dyDescent="0.25">
      <c r="A32" s="55">
        <v>28</v>
      </c>
      <c r="B32" s="56">
        <v>14</v>
      </c>
      <c r="C32" s="171">
        <v>21.4</v>
      </c>
      <c r="D32" s="41">
        <f t="shared" si="10"/>
        <v>21.4</v>
      </c>
      <c r="E32" s="41">
        <f t="shared" si="11"/>
        <v>21.4</v>
      </c>
      <c r="F32" s="56">
        <v>6.2</v>
      </c>
      <c r="G32" s="56">
        <v>12.1</v>
      </c>
      <c r="H32" s="41">
        <f t="shared" si="12"/>
        <v>6.2</v>
      </c>
      <c r="I32" s="41">
        <f t="shared" si="13"/>
        <v>6.2</v>
      </c>
      <c r="J32" s="42">
        <f t="shared" si="0"/>
        <v>0</v>
      </c>
      <c r="K32" s="41">
        <v>2.2999999999999998</v>
      </c>
      <c r="L32" s="2">
        <f t="shared" si="1"/>
        <v>0</v>
      </c>
      <c r="M32" s="165">
        <v>6.2</v>
      </c>
      <c r="N32" s="170">
        <v>12.1</v>
      </c>
      <c r="O32" s="45"/>
      <c r="P32" s="56">
        <v>0</v>
      </c>
      <c r="Q32" s="41">
        <f t="shared" si="2"/>
        <v>0</v>
      </c>
      <c r="R32" s="44">
        <f t="shared" si="3"/>
        <v>0</v>
      </c>
      <c r="S32" s="58"/>
      <c r="T32" s="56">
        <v>0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1">
        <v>17.5</v>
      </c>
      <c r="C33" s="91">
        <v>22.8</v>
      </c>
      <c r="D33" s="41">
        <f t="shared" si="10"/>
        <v>22.8</v>
      </c>
      <c r="E33" s="41">
        <f t="shared" si="11"/>
        <v>22.8</v>
      </c>
      <c r="F33" s="91">
        <v>6.8</v>
      </c>
      <c r="G33" s="91">
        <v>13.7</v>
      </c>
      <c r="H33" s="41">
        <f t="shared" si="12"/>
        <v>6.8</v>
      </c>
      <c r="I33" s="41">
        <f t="shared" si="13"/>
        <v>6.8</v>
      </c>
      <c r="J33" s="42">
        <f t="shared" si="0"/>
        <v>0</v>
      </c>
      <c r="K33" s="41">
        <v>3.8</v>
      </c>
      <c r="L33" s="2">
        <f t="shared" si="1"/>
        <v>0</v>
      </c>
      <c r="M33" s="165">
        <v>6.3</v>
      </c>
      <c r="N33" s="174">
        <v>12.4</v>
      </c>
      <c r="O33" s="58"/>
      <c r="P33" s="91">
        <v>0</v>
      </c>
      <c r="Q33" s="41">
        <f t="shared" si="2"/>
        <v>0</v>
      </c>
      <c r="R33" s="44">
        <f t="shared" si="3"/>
        <v>0</v>
      </c>
      <c r="S33" s="58"/>
      <c r="T33" s="91"/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0</v>
      </c>
      <c r="Y33" s="41">
        <f t="shared" si="17"/>
        <v>0</v>
      </c>
      <c r="Z33" s="92">
        <v>0</v>
      </c>
      <c r="AA33" s="92">
        <v>0</v>
      </c>
      <c r="AB33" s="93"/>
      <c r="AC33" s="93">
        <v>0</v>
      </c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93" t="s">
        <v>60</v>
      </c>
      <c r="AP33" s="193"/>
      <c r="AQ33" s="193"/>
      <c r="AR33" s="193"/>
    </row>
    <row r="34" spans="1:44" ht="14.1" customHeight="1" x14ac:dyDescent="0.25">
      <c r="A34" s="26">
        <v>30</v>
      </c>
      <c r="B34" s="91"/>
      <c r="C34" s="91"/>
      <c r="D34" s="41" t="str">
        <f t="shared" si="10"/>
        <v/>
      </c>
      <c r="E34" s="41" t="str">
        <f t="shared" si="11"/>
        <v/>
      </c>
      <c r="F34" s="91"/>
      <c r="G34" s="91"/>
      <c r="H34" s="41" t="str">
        <f t="shared" si="12"/>
        <v/>
      </c>
      <c r="I34" s="41" t="str">
        <f t="shared" si="13"/>
        <v/>
      </c>
      <c r="J34" s="42">
        <f t="shared" si="0"/>
        <v>0</v>
      </c>
      <c r="K34" s="41"/>
      <c r="L34" s="2">
        <f t="shared" si="1"/>
        <v>0</v>
      </c>
      <c r="M34" s="165"/>
      <c r="N34" s="170"/>
      <c r="O34" s="58"/>
      <c r="P34" s="91"/>
      <c r="Q34" s="41">
        <f t="shared" si="2"/>
        <v>0</v>
      </c>
      <c r="R34" s="44">
        <f t="shared" si="3"/>
        <v>0</v>
      </c>
      <c r="S34" s="58"/>
      <c r="T34" s="91"/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0</v>
      </c>
      <c r="Y34" s="41">
        <f t="shared" si="17"/>
        <v>0</v>
      </c>
      <c r="Z34" s="92">
        <v>0</v>
      </c>
      <c r="AA34" s="92"/>
      <c r="AB34" s="93"/>
      <c r="AC34" s="93"/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61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93" t="s">
        <v>62</v>
      </c>
      <c r="AP35" s="193"/>
      <c r="AQ35" s="193"/>
      <c r="AR35" s="193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64</v>
      </c>
      <c r="AA36" s="92" t="s">
        <v>65</v>
      </c>
      <c r="AB36" s="93" t="s">
        <v>65</v>
      </c>
      <c r="AC36" s="93" t="s">
        <v>65</v>
      </c>
      <c r="AD36" s="92" t="s">
        <v>65</v>
      </c>
      <c r="AE36" s="103"/>
      <c r="AF36" s="104"/>
      <c r="AG36" s="93" t="s">
        <v>65</v>
      </c>
      <c r="AH36" s="93"/>
      <c r="AI36" s="93" t="s">
        <v>65</v>
      </c>
      <c r="AJ36" s="93"/>
      <c r="AK36" s="93"/>
      <c r="AL36" s="95" t="s">
        <v>65</v>
      </c>
      <c r="AM36" s="95" t="s">
        <v>65</v>
      </c>
      <c r="AN36" s="96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5" t="s">
        <v>67</v>
      </c>
      <c r="B37" s="106">
        <f t="shared" ref="B37:H37" si="19">SUM(B5:B34)</f>
        <v>314.2</v>
      </c>
      <c r="C37" s="106">
        <f t="shared" si="19"/>
        <v>468.2</v>
      </c>
      <c r="D37" s="106">
        <f>SUM(D5:D34)</f>
        <v>468.29999999999995</v>
      </c>
      <c r="E37" s="106">
        <f t="shared" si="19"/>
        <v>468.29999999999995</v>
      </c>
      <c r="F37" s="106">
        <f t="shared" si="19"/>
        <v>124.69999999999999</v>
      </c>
      <c r="G37" s="106">
        <f t="shared" si="19"/>
        <v>258.3</v>
      </c>
      <c r="H37" s="106">
        <f t="shared" si="19"/>
        <v>124.29999999999998</v>
      </c>
      <c r="I37" s="106">
        <f>SUM(I5:I34)</f>
        <v>124.29999999999998</v>
      </c>
      <c r="J37" s="107"/>
      <c r="K37" s="106">
        <f>SUM(K5:K34)</f>
        <v>30.9</v>
      </c>
      <c r="M37" s="166">
        <f>SUM(M5:M34)</f>
        <v>103.5</v>
      </c>
      <c r="N37" s="164">
        <f>SUM(N5:N34)</f>
        <v>307.59999999999997</v>
      </c>
      <c r="O37" s="108"/>
      <c r="P37" s="109">
        <f>SUM(P5:P34)</f>
        <v>11.2</v>
      </c>
      <c r="Q37" s="106"/>
      <c r="R37" s="110"/>
      <c r="S37" s="108"/>
      <c r="T37" s="106">
        <f>SUM(T5:T34)</f>
        <v>39.099999999999994</v>
      </c>
      <c r="U37" s="106"/>
      <c r="V37" s="106"/>
      <c r="W37" s="106"/>
      <c r="X37" s="106">
        <f>SUM(X5:X34)</f>
        <v>10</v>
      </c>
      <c r="Y37" s="106">
        <f>SUM(Y5:Y34)</f>
        <v>28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0</v>
      </c>
      <c r="AN37" s="116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5" t="s">
        <v>69</v>
      </c>
      <c r="B38" s="106">
        <f t="shared" ref="B38:H38" si="20">AVERAGE(B5:B34)</f>
        <v>10.834482758620689</v>
      </c>
      <c r="C38" s="106">
        <f t="shared" si="20"/>
        <v>16.144827586206898</v>
      </c>
      <c r="D38" s="106">
        <f>AVERAGE(D5:D34)</f>
        <v>16.148275862068964</v>
      </c>
      <c r="E38" s="106">
        <f t="shared" si="20"/>
        <v>16.148275862068964</v>
      </c>
      <c r="F38" s="106">
        <f t="shared" si="20"/>
        <v>4.3</v>
      </c>
      <c r="G38" s="106">
        <f t="shared" si="20"/>
        <v>8.9068965517241381</v>
      </c>
      <c r="H38" s="106">
        <f t="shared" si="20"/>
        <v>4.2862068965517235</v>
      </c>
      <c r="I38" s="106">
        <f>AVERAGE(I5:I34)</f>
        <v>4.2862068965517235</v>
      </c>
      <c r="J38" s="107"/>
      <c r="K38" s="106">
        <f>AVERAGE(K5:K34)</f>
        <v>1.0655172413793104</v>
      </c>
      <c r="M38" s="164">
        <f>AVERAGE(M5:M34)</f>
        <v>3.5689655172413794</v>
      </c>
      <c r="N38" s="164">
        <f>AVERAGE(N5:N34)</f>
        <v>10.606896551724137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0</v>
      </c>
      <c r="AJ38" s="121"/>
      <c r="AK38" s="121"/>
      <c r="AL38" s="115"/>
      <c r="AM38" s="115"/>
      <c r="AN38" s="122"/>
      <c r="AO38" s="83" t="s">
        <v>68</v>
      </c>
      <c r="AP38" s="84"/>
      <c r="AQ38" s="84"/>
      <c r="AR38" s="85"/>
    </row>
    <row r="39" spans="1:44" ht="14.1" customHeight="1" x14ac:dyDescent="0.25">
      <c r="A39" s="105" t="s">
        <v>71</v>
      </c>
      <c r="B39" s="106">
        <f t="shared" ref="B39:H39" si="21">MAX(B5:B34)</f>
        <v>17.5</v>
      </c>
      <c r="C39" s="106">
        <f t="shared" si="21"/>
        <v>22.8</v>
      </c>
      <c r="D39" s="106">
        <f>MAX(D5:D34)</f>
        <v>22.8</v>
      </c>
      <c r="E39" s="106">
        <f t="shared" si="21"/>
        <v>22.8</v>
      </c>
      <c r="F39" s="106">
        <f t="shared" si="21"/>
        <v>9.1999999999999993</v>
      </c>
      <c r="G39" s="106">
        <f t="shared" si="21"/>
        <v>13.7</v>
      </c>
      <c r="H39" s="106">
        <f t="shared" si="21"/>
        <v>9.1999999999999993</v>
      </c>
      <c r="I39" s="106">
        <f>MAX(I5:I34)</f>
        <v>9.1999999999999993</v>
      </c>
      <c r="J39" s="107"/>
      <c r="K39" s="106">
        <f>MAX(K5:K34)</f>
        <v>7.7</v>
      </c>
      <c r="M39" s="164">
        <f>MAX(M5:M34)</f>
        <v>8.8000000000000007</v>
      </c>
      <c r="N39" s="164">
        <f>MAX(N5:N34)</f>
        <v>12.4</v>
      </c>
      <c r="O39" s="108"/>
      <c r="P39" s="123">
        <f>MAX(P5:P34)</f>
        <v>4.7</v>
      </c>
      <c r="Q39" s="106"/>
      <c r="R39" s="110"/>
      <c r="S39" s="108"/>
      <c r="T39" s="106">
        <f>MAX(T5:T34)</f>
        <v>20.7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93" t="s">
        <v>70</v>
      </c>
      <c r="AP39" s="193"/>
      <c r="AQ39" s="193"/>
      <c r="AR39" s="193"/>
    </row>
    <row r="40" spans="1:44" ht="14.1" customHeight="1" x14ac:dyDescent="0.25">
      <c r="A40" s="125" t="s">
        <v>73</v>
      </c>
      <c r="B40" s="126">
        <f t="shared" ref="B40:H40" si="22">MIN(B5:B34)</f>
        <v>8.3000000000000007</v>
      </c>
      <c r="C40" s="126">
        <f t="shared" si="22"/>
        <v>9.8000000000000007</v>
      </c>
      <c r="D40" s="126">
        <f>MIN(D5:D34)</f>
        <v>9.9</v>
      </c>
      <c r="E40" s="126">
        <f t="shared" si="22"/>
        <v>9.9</v>
      </c>
      <c r="F40" s="126">
        <f t="shared" si="22"/>
        <v>0.3</v>
      </c>
      <c r="G40" s="126">
        <f t="shared" si="22"/>
        <v>4.2</v>
      </c>
      <c r="H40" s="126">
        <f t="shared" si="22"/>
        <v>0.3</v>
      </c>
      <c r="I40" s="126">
        <f>MIN(I5:I34)</f>
        <v>0.3</v>
      </c>
      <c r="J40" s="127"/>
      <c r="K40" s="126">
        <f>MIN(K5:K34)</f>
        <v>-5</v>
      </c>
      <c r="M40" s="167">
        <f>MIN(M5:M34)</f>
        <v>-0.8</v>
      </c>
      <c r="N40" s="164">
        <f>MIN(N5:N34)</f>
        <v>9.4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72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74</v>
      </c>
      <c r="AP41" s="84"/>
      <c r="AQ41" s="84"/>
      <c r="AR41" s="85"/>
    </row>
    <row r="42" spans="1:44" ht="36.6" customHeight="1" x14ac:dyDescent="0.25">
      <c r="A42" s="194" t="s">
        <v>75</v>
      </c>
      <c r="B42" s="194"/>
      <c r="C42" s="141">
        <f>D38</f>
        <v>16.148275862068964</v>
      </c>
      <c r="D42" s="141"/>
      <c r="E42" s="142"/>
      <c r="G42" s="195" t="s">
        <v>76</v>
      </c>
      <c r="H42" s="195"/>
      <c r="I42" s="195"/>
      <c r="J42" s="195"/>
      <c r="K42" s="195"/>
      <c r="L42" s="195"/>
      <c r="M42" s="195"/>
      <c r="N42" s="195"/>
      <c r="O42" s="195"/>
      <c r="P42" s="195"/>
      <c r="Q42" s="143"/>
      <c r="R42" s="144"/>
      <c r="S42" s="196">
        <f>C42-AP42</f>
        <v>2.848275862068963</v>
      </c>
      <c r="T42" s="196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77</v>
      </c>
      <c r="AP42" s="147">
        <v>13.3</v>
      </c>
      <c r="AQ42" s="6"/>
      <c r="AR42" s="6"/>
    </row>
    <row r="43" spans="1:44" ht="36.6" customHeight="1" x14ac:dyDescent="0.25">
      <c r="A43" s="195" t="s">
        <v>78</v>
      </c>
      <c r="B43" s="195"/>
      <c r="C43" s="141">
        <f>I38</f>
        <v>4.2862068965517235</v>
      </c>
      <c r="D43" s="123"/>
      <c r="G43" s="195" t="s">
        <v>76</v>
      </c>
      <c r="H43" s="195"/>
      <c r="I43" s="195"/>
      <c r="J43" s="195"/>
      <c r="K43" s="195"/>
      <c r="L43" s="195"/>
      <c r="M43" s="195"/>
      <c r="N43" s="195"/>
      <c r="O43" s="195"/>
      <c r="P43" s="195"/>
      <c r="Q43" s="143"/>
      <c r="R43" s="144"/>
      <c r="S43" s="196">
        <f>C43-AP43</f>
        <v>-1.3793103448276334E-2</v>
      </c>
      <c r="T43" s="196"/>
      <c r="U43" s="157"/>
      <c r="V43" s="157"/>
      <c r="AO43" s="146" t="s">
        <v>79</v>
      </c>
      <c r="AP43" s="147">
        <v>4.3</v>
      </c>
    </row>
    <row r="44" spans="1:44" ht="36.6" customHeight="1" x14ac:dyDescent="0.25">
      <c r="A44" s="202" t="s">
        <v>80</v>
      </c>
      <c r="B44" s="202"/>
      <c r="C44" s="150">
        <f>AP10</f>
        <v>50.3</v>
      </c>
      <c r="D44" s="123"/>
      <c r="G44" s="202" t="s">
        <v>96</v>
      </c>
      <c r="H44" s="202"/>
      <c r="I44" s="202"/>
      <c r="J44" s="202"/>
      <c r="K44" s="202"/>
      <c r="L44" s="202"/>
      <c r="M44" s="202"/>
      <c r="N44" s="202"/>
      <c r="O44" s="202"/>
      <c r="P44" s="202"/>
      <c r="Q44" s="151"/>
      <c r="R44" s="152"/>
      <c r="S44" s="203">
        <f>(AP10/(AP44*(Y37/A34)))</f>
        <v>0.89821428571428563</v>
      </c>
      <c r="T44" s="203"/>
      <c r="U44" s="158"/>
      <c r="V44" s="158"/>
      <c r="Z44" s="197" t="s">
        <v>95</v>
      </c>
      <c r="AA44" s="198"/>
      <c r="AB44" s="198"/>
      <c r="AC44" s="198"/>
      <c r="AD44" s="198"/>
      <c r="AE44" s="198"/>
      <c r="AF44" s="198"/>
      <c r="AG44" s="198"/>
      <c r="AH44" s="161"/>
      <c r="AI44" s="199">
        <f>AP10/AP44</f>
        <v>0.83833333333333326</v>
      </c>
      <c r="AJ44" s="200"/>
      <c r="AK44" s="200"/>
      <c r="AL44" s="200"/>
      <c r="AM44" s="200"/>
      <c r="AN44" s="201"/>
      <c r="AO44" s="148" t="s">
        <v>81</v>
      </c>
      <c r="AP44" s="149">
        <v>60</v>
      </c>
    </row>
    <row r="45" spans="1:44" ht="30.75" customHeight="1" x14ac:dyDescent="0.25">
      <c r="A45" s="179" t="s">
        <v>82</v>
      </c>
      <c r="B45" s="179"/>
      <c r="C45" s="160">
        <f>(C42+C43)/2</f>
        <v>10.217241379310344</v>
      </c>
      <c r="D45" s="156"/>
      <c r="G45" s="179" t="s">
        <v>76</v>
      </c>
      <c r="H45" s="179"/>
      <c r="I45" s="179"/>
      <c r="J45" s="179"/>
      <c r="K45" s="179"/>
      <c r="L45" s="179"/>
      <c r="M45" s="179"/>
      <c r="N45" s="179"/>
      <c r="O45" s="179"/>
      <c r="P45" s="179"/>
      <c r="Q45" s="153"/>
      <c r="R45" s="154"/>
      <c r="S45" s="180">
        <f>C45-AP45</f>
        <v>1.4172413793103438</v>
      </c>
      <c r="T45" s="180"/>
      <c r="U45" s="159"/>
      <c r="V45" s="159"/>
      <c r="AO45" s="155" t="s">
        <v>83</v>
      </c>
      <c r="AP45" s="160">
        <f>(AP42+AP43)/2</f>
        <v>8.8000000000000007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2025-04-29T21:07:58Z</dcterms:modified>
</cp:coreProperties>
</file>