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2026/"/>
    </mc:Choice>
  </mc:AlternateContent>
  <xr:revisionPtr revIDLastSave="453" documentId="8_{38C3330B-1CF9-4A5C-AA49-A8FEFC30C8F7}" xr6:coauthVersionLast="47" xr6:coauthVersionMax="47" xr10:uidLastSave="{C5CDA656-CAB8-4AD4-89AB-C4F535481E7F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5" i="1"/>
  <c r="AP45" i="1"/>
  <c r="M40" i="1"/>
  <c r="M39" i="1"/>
  <c r="M38" i="1"/>
  <c r="M37" i="1"/>
  <c r="N40" i="1"/>
  <c r="N39" i="1"/>
  <c r="N38" i="1"/>
  <c r="N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U5" i="1"/>
  <c r="V5" i="1"/>
  <c r="AP16" i="1" l="1"/>
  <c r="AP19" i="1"/>
  <c r="AP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N37" i="1"/>
  <c r="AM37" i="1"/>
  <c r="AL37" i="1"/>
  <c r="AG37" i="1"/>
  <c r="T39" i="1"/>
  <c r="P39" i="1"/>
  <c r="T37" i="1"/>
  <c r="P37" i="1"/>
  <c r="K40" i="1"/>
  <c r="AP9" i="1" s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Q5" i="1"/>
  <c r="R5" i="1"/>
  <c r="W5" i="1"/>
  <c r="AE5" i="1"/>
  <c r="AF5" i="1"/>
  <c r="AH5" i="1"/>
  <c r="AJ5" i="1"/>
  <c r="AK5" i="1"/>
  <c r="L6" i="1"/>
  <c r="Q6" i="1"/>
  <c r="R6" i="1"/>
  <c r="W6" i="1"/>
  <c r="AE6" i="1"/>
  <c r="AF6" i="1"/>
  <c r="AH6" i="1"/>
  <c r="AJ6" i="1"/>
  <c r="AK6" i="1"/>
  <c r="L7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L33" i="1"/>
  <c r="Q33" i="1"/>
  <c r="R33" i="1"/>
  <c r="W33" i="1"/>
  <c r="AE33" i="1"/>
  <c r="AF33" i="1"/>
  <c r="AH33" i="1"/>
  <c r="AJ33" i="1"/>
  <c r="AK33" i="1"/>
  <c r="L34" i="1"/>
  <c r="Q34" i="1"/>
  <c r="R34" i="1"/>
  <c r="W34" i="1"/>
  <c r="AE34" i="1"/>
  <c r="AF34" i="1"/>
  <c r="AH34" i="1"/>
  <c r="AJ34" i="1"/>
  <c r="AK34" i="1"/>
  <c r="AP15" i="1" l="1"/>
  <c r="AI38" i="1"/>
  <c r="AI37" i="1"/>
  <c r="AP10" i="1"/>
  <c r="AD37" i="1"/>
  <c r="AP12" i="1"/>
  <c r="E38" i="1"/>
  <c r="I38" i="1"/>
  <c r="C43" i="1" s="1"/>
  <c r="S43" i="1" s="1"/>
  <c r="AP17" i="1"/>
  <c r="X37" i="1"/>
  <c r="D38" i="1"/>
  <c r="C42" i="1" s="1"/>
  <c r="S42" i="1" s="1"/>
  <c r="E37" i="1"/>
  <c r="I39" i="1"/>
  <c r="AP8" i="1" s="1"/>
  <c r="H37" i="1"/>
  <c r="H40" i="1"/>
  <c r="AP6" i="1" s="1"/>
  <c r="I40" i="1"/>
  <c r="H38" i="1"/>
  <c r="I37" i="1"/>
  <c r="H39" i="1"/>
  <c r="J6" i="1"/>
  <c r="AP14" i="1" s="1"/>
  <c r="D39" i="1"/>
  <c r="E39" i="1"/>
  <c r="AP5" i="1" s="1"/>
  <c r="D40" i="1"/>
  <c r="AP7" i="1" s="1"/>
  <c r="D37" i="1"/>
  <c r="E40" i="1"/>
  <c r="S4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<sst xmlns="http://schemas.openxmlformats.org/spreadsheetml/2006/main" count="126" uniqueCount="107">
  <si>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</si>
  <si>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</si>
  <si>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</si>
  <si>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</si>
  <si>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</si>
  <si>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</si>
  <si>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</si>
  <si>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</si>
  <si>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</si>
  <si>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</si>
  <si>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</si>
  <si>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</si>
  <si>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</si>
  <si>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</si>
  <si>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</si>
  <si>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</si>
  <si>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</si>
  <si>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</si>
  <si>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</si>
  <si>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</si>
  <si>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</si>
  <si>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</si>
  <si>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</si>
  <si>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</si>
  <si>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</si>
  <si>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</si>
  <si>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</si>
  <si>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</si>
  <si>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</si>
  <si>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</si>
  <si>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</si>
  <si>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</si>
  <si>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</si>
  <si>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</si>
  <si>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</si>
  <si>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</si>
  <si>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</si>
  <si>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</si>
  <si>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</si>
  <si>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</si>
  <si>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</si>
  <si>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</si>
  <si>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</si>
  <si>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</si>
  <si>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</si>
  <si>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</si>
  <si>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</si>
  <si>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</si>
  <si>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</si>
  <si>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</si>
  <si>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</si>
  <si>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</si>
  <si>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</si>
  <si>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</si>
  <si>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</si>
  <si>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</si>
  <si>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</si>
  <si>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</si>
  <si>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</si>
  <si>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</si>
  <si>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</si>
  <si>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</si>
  <si>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</si>
  <si>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</si>
  <si>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</si>
  <si>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</si>
  <si>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</si>
  <si>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</si>
  <si>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</si>
  <si>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</si>
  <si>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</si>
  <si>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</si>
  <si>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</si>
  <si>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</si>
  <si>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</si>
  <si>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</si>
  <si>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</si>
  <si>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</si>
  <si>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</si>
  <si>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</si>
  <si>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</si>
  <si>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</si>
  <si>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</si>
  <si>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</si>
  <si>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</si>
  <si>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</si>
  <si>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</si>
  <si>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</si>
  <si>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</si>
  <si>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</si>
  <si>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</si>
  <si>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</si>
  <si>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</si>
  <si>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</si>
  <si>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</si>
  <si>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</si>
  <si>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</si>
  <si>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30 cm Temp 0900</t>
  </si>
  <si>
    <t>Lowest Grass Min</t>
  </si>
  <si>
    <t>Conc           Min        15-09</t>
  </si>
  <si>
    <t>Grass Min      15-09</t>
  </si>
  <si>
    <t>MONTHLY RETURN OF DAILY OBSERVATIONS MADE AT BROMFIELD, SHROPSHIRE</t>
  </si>
  <si>
    <t>52.37N 02.79W, 146 metres AMSL</t>
  </si>
  <si>
    <t>JUNE 2026</t>
  </si>
  <si>
    <t>Heavy rain 1740-1935 UTC.</t>
  </si>
  <si>
    <t>TR</t>
  </si>
  <si>
    <t>Thunderstorm 0130-0245 UTC with a short burst of heavy rain.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</si>
</sst>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64" fontId="0" fillId="6" borderId="3" xfId="0" applyNumberFormat="1" applyFill="1" applyBorder="1" applyAlignment="1" applyProtection="1">
      <alignment horizontal="right" vertical="center"/>
      <protection locked="0"/>
    </xf>
    <xf numFmtId="2" fontId="0" fillId="6" borderId="3" xfId="0" applyNumberForma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164" fontId="0" fillId="0" borderId="0" xfId="0" applyNumberFormat="1" applyProtection="1">
      <protection locked="0"/>
    </xf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0" fontId="0" fillId="0" borderId="27" xfId="0" applyBorder="1"/>
    <xf numFmtId="164" fontId="0" fillId="0" borderId="0" xfId="0" applyNumberFormat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164" fontId="0" fillId="7" borderId="0" xfId="0" applyNumberFormat="1" applyFill="1" applyAlignment="1" applyProtection="1">
      <alignment horizontal="right" vertical="center"/>
      <protection locked="0"/>
    </xf>
    <xf numFmtId="164" fontId="0" fillId="7" borderId="24" xfId="0" applyNumberFormat="1" applyFill="1" applyBorder="1" applyAlignment="1">
      <alignment horizontal="right" vertical="center" wrapText="1"/>
    </xf>
    <xf numFmtId="164" fontId="0" fillId="7" borderId="12" xfId="0" applyNumberFormat="1" applyFill="1" applyBorder="1" applyAlignment="1">
      <alignment vertical="center" wrapText="1"/>
    </xf>
    <xf numFmtId="49" fontId="0" fillId="7" borderId="6" xfId="0" applyNumberFormat="1" applyFill="1" applyBorder="1" applyAlignment="1" applyProtection="1">
      <alignment horizontal="right" vertical="center"/>
      <protection locked="0"/>
    </xf>
    <xf numFmtId="49" fontId="0" fillId="7" borderId="9" xfId="0" applyNumberFormat="1" applyFill="1" applyBorder="1" applyAlignment="1" applyProtection="1">
      <alignment horizontal="right" vertical="center"/>
      <protection locked="0"/>
    </xf>
    <xf numFmtId="164" fontId="0" fillId="7" borderId="10" xfId="0" applyNumberFormat="1" applyFill="1" applyBorder="1" applyAlignment="1" applyProtection="1">
      <alignment horizontal="right" vertical="center"/>
      <protection locked="0"/>
    </xf>
    <xf numFmtId="164" fontId="0" fillId="7" borderId="12" xfId="0" applyNumberFormat="1" applyFill="1" applyBorder="1" applyAlignment="1">
      <alignment horizontal="right" vertical="center" wrapText="1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26" activePane="bottomLeft" state="frozen"/>
      <selection pane="bottomLeft" activeCell="AS30" sqref="AS30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5.88671875" customWidth="1"/>
    <col min="12" max="12" width="8.77734375" style="2" hidden="1" customWidth="1"/>
    <col min="13" max="13" width="6.33203125" style="2" customWidth="1"/>
    <col min="14" max="14" width="6.4414062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2" width="0" hidden="1" customWidth="1"/>
    <col min="33" max="33" width="2.77734375" customWidth="1"/>
    <col min="34" max="34" width="9.21875" hidden="1" customWidth="1"/>
    <col min="35" max="35" width="2.77734375" customWidth="1"/>
    <col min="36" max="37" width="9.21875" hidden="1" customWidth="1"/>
    <col min="38" max="40" width="2.77734375" customWidth="1"/>
    <col min="41" max="41" width="15.77734375" customWidth="1"/>
    <col min="42" max="42" width="10" customWidth="1"/>
    <col min="43" max="43" width="5.21875" customWidth="1"/>
    <col min="44" max="44" width="12.21875" customWidth="1"/>
  </cols>
  <sheetData>
    <row r="1" spans="1:45" s="6" customFormat="1" ht="14.1" customHeight="1" x14ac:dyDescent="0.25">
      <c r="A1" s="181" t="s">
        <v>101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5"/>
      <c r="AO1" s="182" t="s">
        <v>102</v>
      </c>
      <c r="AP1" s="182"/>
      <c r="AQ1" s="182"/>
      <c r="AR1" s="182"/>
    </row>
    <row r="2" spans="1:45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3" t="s">
        <v>1</v>
      </c>
      <c r="P2" s="183"/>
      <c r="Q2" s="183"/>
      <c r="R2" s="183"/>
      <c r="S2" s="183"/>
      <c r="T2" s="183"/>
      <c r="U2" s="9"/>
      <c r="V2" s="9"/>
      <c r="W2" s="12"/>
      <c r="X2" s="9"/>
      <c r="Y2" s="9"/>
      <c r="Z2" s="13" t="s">
        <v>2</v>
      </c>
      <c r="AA2" s="184" t="s">
        <v>3</v>
      </c>
      <c r="AB2" s="184"/>
      <c r="AC2" s="184"/>
      <c r="AD2" s="14"/>
      <c r="AE2" s="6"/>
      <c r="AF2" s="6"/>
      <c r="AG2" s="6"/>
      <c r="AH2" s="6"/>
      <c r="AI2" s="12"/>
      <c r="AJ2" s="12"/>
      <c r="AK2" s="12"/>
      <c r="AL2" s="6"/>
      <c r="AM2" s="6"/>
      <c r="AN2" s="5"/>
      <c r="AO2" s="15"/>
      <c r="AP2" s="6"/>
      <c r="AQ2" s="6"/>
      <c r="AR2" s="5"/>
    </row>
    <row r="3" spans="1:45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85" t="s">
        <v>5</v>
      </c>
      <c r="P3" s="185"/>
      <c r="Q3" s="185"/>
      <c r="R3" s="185"/>
      <c r="S3" s="185"/>
      <c r="T3" s="185"/>
      <c r="U3" s="185"/>
      <c r="V3" s="185"/>
      <c r="W3" s="185"/>
      <c r="X3" s="21"/>
      <c r="Y3" s="21"/>
      <c r="Z3" s="22" t="s">
        <v>6</v>
      </c>
      <c r="AA3" s="23"/>
      <c r="AB3" s="24" t="s">
        <v>7</v>
      </c>
      <c r="AC3" s="25"/>
      <c r="AD3" s="186" t="s">
        <v>8</v>
      </c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7" t="s">
        <v>103</v>
      </c>
      <c r="AP3" s="187"/>
      <c r="AQ3" s="187"/>
      <c r="AR3" s="187"/>
    </row>
    <row r="4" spans="1:45" ht="52.05" customHeight="1" x14ac:dyDescent="0.25">
      <c r="A4" s="26" t="s">
        <v>9</v>
      </c>
      <c r="B4" s="27" t="s">
        <v>10</v>
      </c>
      <c r="C4" s="27" t="s">
        <v>11</v>
      </c>
      <c r="D4" s="27" t="s">
        <v>85</v>
      </c>
      <c r="E4" s="27" t="s">
        <v>84</v>
      </c>
      <c r="F4" s="27" t="s">
        <v>12</v>
      </c>
      <c r="G4" s="27" t="s">
        <v>13</v>
      </c>
      <c r="H4" s="27" t="s">
        <v>86</v>
      </c>
      <c r="I4" s="27" t="s">
        <v>87</v>
      </c>
      <c r="J4" s="28" t="s">
        <v>14</v>
      </c>
      <c r="K4" s="27" t="s">
        <v>100</v>
      </c>
      <c r="L4" s="2" t="s">
        <v>15</v>
      </c>
      <c r="M4" s="28" t="s">
        <v>99</v>
      </c>
      <c r="N4" s="28" t="s">
        <v>97</v>
      </c>
      <c r="O4" s="188" t="s">
        <v>16</v>
      </c>
      <c r="P4" s="188"/>
      <c r="Q4" s="29"/>
      <c r="R4" s="30" t="s">
        <v>17</v>
      </c>
      <c r="S4" s="189" t="s">
        <v>18</v>
      </c>
      <c r="T4" s="189"/>
      <c r="U4" s="29" t="s">
        <v>91</v>
      </c>
      <c r="V4" s="29" t="s">
        <v>90</v>
      </c>
      <c r="W4" s="29" t="s">
        <v>88</v>
      </c>
      <c r="X4" s="27" t="s">
        <v>89</v>
      </c>
      <c r="Y4" s="27" t="s">
        <v>94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6"/>
      <c r="AG4" s="37" t="s">
        <v>25</v>
      </c>
      <c r="AH4" s="37" t="s">
        <v>26</v>
      </c>
      <c r="AI4" s="37" t="s">
        <v>27</v>
      </c>
      <c r="AJ4" s="37"/>
      <c r="AK4" s="37"/>
      <c r="AL4" s="38" t="s">
        <v>28</v>
      </c>
      <c r="AM4" s="38" t="s">
        <v>29</v>
      </c>
      <c r="AN4" s="39" t="s">
        <v>30</v>
      </c>
      <c r="AO4" s="190" t="s">
        <v>31</v>
      </c>
      <c r="AP4" s="190"/>
      <c r="AR4" s="40" t="s">
        <v>32</v>
      </c>
    </row>
    <row r="5" spans="1:45" ht="14.1" customHeight="1" x14ac:dyDescent="0.25">
      <c r="A5" s="16">
        <v>1</v>
      </c>
      <c r="B5" s="41">
        <v>15.9</v>
      </c>
      <c r="C5" s="41">
        <v>19.600000000000001</v>
      </c>
      <c r="D5" s="41">
        <f>IF(OR(B5="",C5=""),"",MAX(B5,C5))</f>
        <v>19.600000000000001</v>
      </c>
      <c r="E5" s="41">
        <f>IF(B5="","",MAX(B5,C5))</f>
        <v>19.600000000000001</v>
      </c>
      <c r="F5" s="41">
        <v>12.8</v>
      </c>
      <c r="G5" s="41">
        <v>15.1</v>
      </c>
      <c r="H5" s="41">
        <f>IF(F5="","",MIN(F5,G5))</f>
        <v>12.8</v>
      </c>
      <c r="I5" s="41">
        <f>IF(OR(F5="",G5=""),"",MIN(F5,G5))</f>
        <v>12.8</v>
      </c>
      <c r="J5" s="42">
        <f t="shared" ref="J5:J34" si="0">IF(H5&lt;0,1,0)</f>
        <v>0</v>
      </c>
      <c r="K5" s="41">
        <v>10.4</v>
      </c>
      <c r="L5" s="2">
        <f t="shared" ref="L5:L34" si="1">IF(K5&lt;0,1,0)</f>
        <v>0</v>
      </c>
      <c r="M5" s="165">
        <v>12.2</v>
      </c>
      <c r="N5" s="169">
        <v>16.8</v>
      </c>
      <c r="O5" s="175"/>
      <c r="P5" s="171">
        <v>34</v>
      </c>
      <c r="Q5" s="41">
        <f t="shared" ref="Q5:Q34" si="2">IF(SUM(P5,T5)&gt;0.1,1,0)</f>
        <v>1</v>
      </c>
      <c r="R5" s="44">
        <f t="shared" ref="R5:R34" si="3">SUM(P5,T5)</f>
        <v>34.700000000000003</v>
      </c>
      <c r="S5" s="176"/>
      <c r="T5" s="171">
        <v>0.7</v>
      </c>
      <c r="U5" s="41">
        <f>IF(SUM(P5,T5)&gt;19.9,1,0)</f>
        <v>1</v>
      </c>
      <c r="V5" s="41">
        <f>IF(SUM(P5,T5)&gt;9.9,1,0)</f>
        <v>1</v>
      </c>
      <c r="W5" s="41">
        <f t="shared" ref="W5:W25" si="4">IF(SUM(P5,T5)&gt;0.9,1,0)</f>
        <v>1</v>
      </c>
      <c r="X5" s="41">
        <f>IF(SUM(P5,T5)&gt;0.1,1,0)</f>
        <v>1</v>
      </c>
      <c r="Y5" s="41">
        <f>IF(OR(P5="",T5=""),0,1)</f>
        <v>1</v>
      </c>
      <c r="Z5" s="46">
        <v>0</v>
      </c>
      <c r="AA5" s="46">
        <v>0</v>
      </c>
      <c r="AB5" s="47"/>
      <c r="AC5" s="47">
        <v>0</v>
      </c>
      <c r="AD5" s="48">
        <v>0</v>
      </c>
      <c r="AE5" s="49">
        <f t="shared" ref="AE5:AE34" si="5">IF(AD5&gt;0,1,0)</f>
        <v>0</v>
      </c>
      <c r="AF5" s="49">
        <f t="shared" ref="AF5:AF34" si="6">IF(AD5&gt;0,1,0)</f>
        <v>0</v>
      </c>
      <c r="AG5" s="50">
        <v>0</v>
      </c>
      <c r="AH5" s="51">
        <f t="shared" ref="AH5:AH34" si="7">IF(AG5&gt;0,1,0)</f>
        <v>0</v>
      </c>
      <c r="AI5" s="50">
        <v>0</v>
      </c>
      <c r="AJ5" s="50">
        <f t="shared" ref="AJ5:AJ34" si="8">IF(AI5&gt;=5,1,0)</f>
        <v>0</v>
      </c>
      <c r="AK5" s="50">
        <f t="shared" ref="AK5:AK34" si="9">IF(AI5&gt;0,IF(AI5&lt;5,1,0),0)</f>
        <v>0</v>
      </c>
      <c r="AL5" s="50">
        <v>0</v>
      </c>
      <c r="AM5" s="50">
        <v>0</v>
      </c>
      <c r="AN5" s="52">
        <v>0</v>
      </c>
      <c r="AO5" t="s">
        <v>33</v>
      </c>
      <c r="AP5" s="53">
        <f>E39</f>
        <v>32.200000000000003</v>
      </c>
      <c r="AQ5" s="53"/>
      <c r="AR5" s="54">
        <v>25</v>
      </c>
      <c r="AS5" t="s">
        <v>104</v>
      </c>
    </row>
    <row r="6" spans="1:45" ht="12.75" customHeight="1" x14ac:dyDescent="0.25">
      <c r="A6" s="55">
        <v>2</v>
      </c>
      <c r="B6" s="56">
        <v>16.7</v>
      </c>
      <c r="C6" s="56">
        <v>19.2</v>
      </c>
      <c r="D6" s="41">
        <f t="shared" ref="D6:D34" si="10">IF(OR(B6="",C6=""),"",MAX(B6,C6))</f>
        <v>19.2</v>
      </c>
      <c r="E6" s="41">
        <f t="shared" ref="E6:E34" si="11">IF(B6="","",MAX(B6,C6))</f>
        <v>19.2</v>
      </c>
      <c r="F6" s="56">
        <v>12.3</v>
      </c>
      <c r="G6" s="56">
        <v>13.3</v>
      </c>
      <c r="H6" s="41">
        <f t="shared" ref="H6:H34" si="12">IF(F6="","",MIN(F6,G6))</f>
        <v>12.3</v>
      </c>
      <c r="I6" s="41">
        <f t="shared" ref="I6:I34" si="13">IF(OR(F6="",G6=""),"",MIN(F6,G6))</f>
        <v>12.3</v>
      </c>
      <c r="J6" s="42">
        <f t="shared" si="0"/>
        <v>0</v>
      </c>
      <c r="K6" s="41">
        <v>11.5</v>
      </c>
      <c r="L6" s="2">
        <f t="shared" si="1"/>
        <v>0</v>
      </c>
      <c r="M6" s="165">
        <v>12.1</v>
      </c>
      <c r="N6" s="170">
        <v>16.899999999999999</v>
      </c>
      <c r="O6" s="57"/>
      <c r="P6" s="56">
        <v>0.1</v>
      </c>
      <c r="Q6" s="41">
        <f t="shared" si="2"/>
        <v>1</v>
      </c>
      <c r="R6" s="44">
        <f t="shared" si="3"/>
        <v>0.6</v>
      </c>
      <c r="S6" s="58"/>
      <c r="T6" s="56">
        <v>0.5</v>
      </c>
      <c r="U6" s="41">
        <f t="shared" ref="U6:U34" si="14">IF(SUM(P6,T6)&gt;19.9,1,0)</f>
        <v>0</v>
      </c>
      <c r="V6" s="41">
        <f t="shared" ref="V6:V34" si="15">IF(SUM(P6,T6)&gt;9.9,1,0)</f>
        <v>0</v>
      </c>
      <c r="W6" s="41">
        <f t="shared" si="4"/>
        <v>0</v>
      </c>
      <c r="X6" s="41">
        <f t="shared" ref="X6:X34" si="16">IF(SUM(P6,T6)&gt;0.1,1,0)</f>
        <v>1</v>
      </c>
      <c r="Y6" s="41">
        <f t="shared" ref="Y6:Y34" si="17">IF(OR(P6="",T6=""),0,1)</f>
        <v>1</v>
      </c>
      <c r="Z6" s="59">
        <v>0</v>
      </c>
      <c r="AA6" s="59">
        <v>1</v>
      </c>
      <c r="AB6" s="60"/>
      <c r="AC6" s="60">
        <v>0</v>
      </c>
      <c r="AD6" s="61">
        <v>0</v>
      </c>
      <c r="AE6" s="62">
        <f t="shared" si="5"/>
        <v>0</v>
      </c>
      <c r="AF6" s="49">
        <f t="shared" si="6"/>
        <v>0</v>
      </c>
      <c r="AG6" s="63">
        <v>0</v>
      </c>
      <c r="AH6" s="62">
        <f t="shared" si="7"/>
        <v>0</v>
      </c>
      <c r="AI6" s="63">
        <v>0</v>
      </c>
      <c r="AJ6" s="50">
        <f t="shared" si="8"/>
        <v>0</v>
      </c>
      <c r="AK6" s="50">
        <f t="shared" si="9"/>
        <v>0</v>
      </c>
      <c r="AL6" s="63">
        <v>0</v>
      </c>
      <c r="AM6" s="63">
        <v>0</v>
      </c>
      <c r="AN6" s="64">
        <v>0</v>
      </c>
      <c r="AO6" t="s">
        <v>34</v>
      </c>
      <c r="AP6" s="53">
        <f>H40</f>
        <v>8</v>
      </c>
      <c r="AQ6" s="53"/>
      <c r="AR6" s="54">
        <v>10</v>
      </c>
    </row>
    <row r="7" spans="1:45" ht="14.1" customHeight="1" x14ac:dyDescent="0.25">
      <c r="A7" s="16">
        <v>3</v>
      </c>
      <c r="B7" s="65">
        <v>13.3</v>
      </c>
      <c r="C7" s="65">
        <v>18.2</v>
      </c>
      <c r="D7" s="41">
        <f t="shared" si="10"/>
        <v>18.2</v>
      </c>
      <c r="E7" s="41">
        <f t="shared" si="11"/>
        <v>18.2</v>
      </c>
      <c r="F7" s="65">
        <v>11.3</v>
      </c>
      <c r="G7" s="65">
        <v>12.8</v>
      </c>
      <c r="H7" s="41">
        <f t="shared" si="12"/>
        <v>11.3</v>
      </c>
      <c r="I7" s="41">
        <f t="shared" si="13"/>
        <v>11.3</v>
      </c>
      <c r="J7" s="42">
        <f t="shared" si="0"/>
        <v>0</v>
      </c>
      <c r="K7" s="41">
        <v>8.8000000000000007</v>
      </c>
      <c r="L7" s="2">
        <f t="shared" si="1"/>
        <v>0</v>
      </c>
      <c r="M7" s="165">
        <v>10</v>
      </c>
      <c r="N7" s="170">
        <v>16.8</v>
      </c>
      <c r="O7" s="43"/>
      <c r="P7" s="65">
        <v>0.3</v>
      </c>
      <c r="Q7" s="41">
        <f t="shared" si="2"/>
        <v>1</v>
      </c>
      <c r="R7" s="44">
        <f t="shared" si="3"/>
        <v>1.2</v>
      </c>
      <c r="S7" s="58"/>
      <c r="T7" s="65">
        <v>0.9</v>
      </c>
      <c r="U7" s="41">
        <f t="shared" si="14"/>
        <v>0</v>
      </c>
      <c r="V7" s="41">
        <f t="shared" si="15"/>
        <v>0</v>
      </c>
      <c r="W7" s="41">
        <f t="shared" si="4"/>
        <v>1</v>
      </c>
      <c r="X7" s="41">
        <f t="shared" si="16"/>
        <v>1</v>
      </c>
      <c r="Y7" s="41">
        <f t="shared" si="17"/>
        <v>1</v>
      </c>
      <c r="Z7" s="66">
        <v>0</v>
      </c>
      <c r="AA7" s="66">
        <v>1</v>
      </c>
      <c r="AB7" s="67"/>
      <c r="AC7" s="67">
        <v>2</v>
      </c>
      <c r="AD7" s="68">
        <v>0</v>
      </c>
      <c r="AE7" s="49">
        <f t="shared" si="5"/>
        <v>0</v>
      </c>
      <c r="AF7" s="49">
        <f t="shared" si="6"/>
        <v>0</v>
      </c>
      <c r="AG7" s="69">
        <v>0</v>
      </c>
      <c r="AH7" s="51">
        <f t="shared" si="7"/>
        <v>0</v>
      </c>
      <c r="AI7" s="69">
        <v>0</v>
      </c>
      <c r="AJ7" s="50">
        <f t="shared" si="8"/>
        <v>0</v>
      </c>
      <c r="AK7" s="50">
        <f t="shared" si="9"/>
        <v>0</v>
      </c>
      <c r="AL7" s="69">
        <v>0</v>
      </c>
      <c r="AM7" s="69">
        <v>0</v>
      </c>
      <c r="AN7" s="70">
        <v>0</v>
      </c>
      <c r="AO7" t="s">
        <v>35</v>
      </c>
      <c r="AP7" s="53">
        <f>D40</f>
        <v>16.3</v>
      </c>
      <c r="AQ7" s="53"/>
      <c r="AR7" s="54">
        <v>7</v>
      </c>
    </row>
    <row r="8" spans="1:45" ht="12.75" customHeight="1" x14ac:dyDescent="0.25">
      <c r="A8" s="55">
        <v>4</v>
      </c>
      <c r="B8" s="56">
        <v>14.5</v>
      </c>
      <c r="C8" s="56">
        <v>17.7</v>
      </c>
      <c r="D8" s="41">
        <f t="shared" si="10"/>
        <v>17.7</v>
      </c>
      <c r="E8" s="41">
        <f t="shared" si="11"/>
        <v>17.7</v>
      </c>
      <c r="F8" s="56">
        <v>11</v>
      </c>
      <c r="G8" s="56">
        <v>11.3</v>
      </c>
      <c r="H8" s="41">
        <f t="shared" si="12"/>
        <v>11</v>
      </c>
      <c r="I8" s="41">
        <f t="shared" si="13"/>
        <v>11</v>
      </c>
      <c r="J8" s="42">
        <f t="shared" si="0"/>
        <v>0</v>
      </c>
      <c r="K8" s="41">
        <v>9.4</v>
      </c>
      <c r="L8" s="2">
        <f t="shared" si="1"/>
        <v>0</v>
      </c>
      <c r="M8" s="165">
        <v>10.199999999999999</v>
      </c>
      <c r="N8" s="170">
        <v>16.399999999999999</v>
      </c>
      <c r="O8" s="57"/>
      <c r="P8" s="56">
        <v>1.5</v>
      </c>
      <c r="Q8" s="41">
        <f t="shared" si="2"/>
        <v>1</v>
      </c>
      <c r="R8" s="44">
        <f t="shared" si="3"/>
        <v>1.7</v>
      </c>
      <c r="S8" s="58"/>
      <c r="T8" s="56">
        <v>0.2</v>
      </c>
      <c r="U8" s="41">
        <f t="shared" si="14"/>
        <v>0</v>
      </c>
      <c r="V8" s="41">
        <f t="shared" si="15"/>
        <v>0</v>
      </c>
      <c r="W8" s="41">
        <f t="shared" si="4"/>
        <v>1</v>
      </c>
      <c r="X8" s="41">
        <f t="shared" si="16"/>
        <v>1</v>
      </c>
      <c r="Y8" s="41">
        <f t="shared" si="17"/>
        <v>1</v>
      </c>
      <c r="Z8" s="59">
        <v>0</v>
      </c>
      <c r="AA8" s="59">
        <v>1</v>
      </c>
      <c r="AB8" s="60"/>
      <c r="AC8" s="60">
        <v>0</v>
      </c>
      <c r="AD8" s="61">
        <v>0</v>
      </c>
      <c r="AE8" s="62">
        <f t="shared" si="5"/>
        <v>0</v>
      </c>
      <c r="AF8" s="49">
        <f t="shared" si="6"/>
        <v>0</v>
      </c>
      <c r="AG8" s="63">
        <v>0</v>
      </c>
      <c r="AH8" s="62">
        <f t="shared" si="7"/>
        <v>0</v>
      </c>
      <c r="AI8" s="63">
        <v>0</v>
      </c>
      <c r="AJ8" s="50">
        <f t="shared" si="8"/>
        <v>0</v>
      </c>
      <c r="AK8" s="50">
        <f t="shared" si="9"/>
        <v>0</v>
      </c>
      <c r="AL8" s="63">
        <v>0</v>
      </c>
      <c r="AM8" s="63">
        <v>0</v>
      </c>
      <c r="AN8" s="64">
        <v>0</v>
      </c>
      <c r="AO8" t="s">
        <v>36</v>
      </c>
      <c r="AP8" s="53">
        <f>I39</f>
        <v>18.600000000000001</v>
      </c>
      <c r="AQ8" s="53"/>
      <c r="AR8" s="54">
        <v>26</v>
      </c>
    </row>
    <row r="9" spans="1:45" ht="12.75" customHeight="1" x14ac:dyDescent="0.25">
      <c r="A9" s="16">
        <v>5</v>
      </c>
      <c r="B9" s="65">
        <v>14.1</v>
      </c>
      <c r="C9" s="65">
        <v>17.600000000000001</v>
      </c>
      <c r="D9" s="41">
        <f t="shared" si="10"/>
        <v>17.600000000000001</v>
      </c>
      <c r="E9" s="41">
        <f t="shared" si="11"/>
        <v>17.600000000000001</v>
      </c>
      <c r="F9" s="65">
        <v>8.8000000000000007</v>
      </c>
      <c r="G9" s="65">
        <v>10.8</v>
      </c>
      <c r="H9" s="41">
        <f t="shared" si="12"/>
        <v>8.8000000000000007</v>
      </c>
      <c r="I9" s="41">
        <f t="shared" si="13"/>
        <v>8.8000000000000007</v>
      </c>
      <c r="J9" s="42">
        <f t="shared" si="0"/>
        <v>0</v>
      </c>
      <c r="K9" s="41">
        <v>7</v>
      </c>
      <c r="L9" s="2">
        <f t="shared" si="1"/>
        <v>0</v>
      </c>
      <c r="M9" s="165">
        <v>8.5</v>
      </c>
      <c r="N9" s="170">
        <v>16.2</v>
      </c>
      <c r="O9" s="43"/>
      <c r="P9" s="65">
        <v>1.5</v>
      </c>
      <c r="Q9" s="41">
        <f t="shared" si="2"/>
        <v>1</v>
      </c>
      <c r="R9" s="44">
        <f t="shared" si="3"/>
        <v>9.9</v>
      </c>
      <c r="S9" s="58"/>
      <c r="T9" s="65">
        <v>8.4</v>
      </c>
      <c r="U9" s="41">
        <f t="shared" si="14"/>
        <v>0</v>
      </c>
      <c r="V9" s="41">
        <f t="shared" si="15"/>
        <v>0</v>
      </c>
      <c r="W9" s="41">
        <f t="shared" si="4"/>
        <v>1</v>
      </c>
      <c r="X9" s="41">
        <f t="shared" si="16"/>
        <v>1</v>
      </c>
      <c r="Y9" s="41">
        <f t="shared" si="17"/>
        <v>1</v>
      </c>
      <c r="Z9" s="66">
        <v>0</v>
      </c>
      <c r="AA9" s="66">
        <v>1</v>
      </c>
      <c r="AB9" s="67"/>
      <c r="AC9" s="67">
        <v>0</v>
      </c>
      <c r="AD9" s="68">
        <v>0</v>
      </c>
      <c r="AE9" s="49">
        <f t="shared" si="5"/>
        <v>0</v>
      </c>
      <c r="AF9" s="49">
        <f t="shared" si="6"/>
        <v>0</v>
      </c>
      <c r="AG9" s="69">
        <v>0</v>
      </c>
      <c r="AH9" s="51">
        <f t="shared" si="7"/>
        <v>0</v>
      </c>
      <c r="AI9" s="69">
        <v>0</v>
      </c>
      <c r="AJ9" s="50">
        <f t="shared" si="8"/>
        <v>0</v>
      </c>
      <c r="AK9" s="50">
        <f t="shared" si="9"/>
        <v>0</v>
      </c>
      <c r="AL9" s="69">
        <v>0</v>
      </c>
      <c r="AM9" s="69">
        <v>0</v>
      </c>
      <c r="AN9" s="70">
        <v>0</v>
      </c>
      <c r="AO9" t="s">
        <v>98</v>
      </c>
      <c r="AP9" s="4">
        <f>K40</f>
        <v>3.5</v>
      </c>
      <c r="AQ9" s="4"/>
      <c r="AR9" s="54">
        <v>10</v>
      </c>
    </row>
    <row r="10" spans="1:45" ht="14.1" customHeight="1" x14ac:dyDescent="0.25">
      <c r="A10" s="55">
        <v>6</v>
      </c>
      <c r="B10" s="56">
        <v>12.6</v>
      </c>
      <c r="C10" s="56">
        <v>19.3</v>
      </c>
      <c r="D10" s="41">
        <f t="shared" si="10"/>
        <v>19.3</v>
      </c>
      <c r="E10" s="41">
        <f t="shared" si="11"/>
        <v>19.3</v>
      </c>
      <c r="F10" s="56">
        <v>9.8000000000000007</v>
      </c>
      <c r="G10" s="56">
        <v>12.4</v>
      </c>
      <c r="H10" s="41">
        <f t="shared" si="12"/>
        <v>9.8000000000000007</v>
      </c>
      <c r="I10" s="41">
        <f t="shared" si="13"/>
        <v>9.8000000000000007</v>
      </c>
      <c r="J10" s="42">
        <f t="shared" si="0"/>
        <v>0</v>
      </c>
      <c r="K10" s="41">
        <v>9.6999999999999993</v>
      </c>
      <c r="L10" s="2">
        <f t="shared" si="1"/>
        <v>0</v>
      </c>
      <c r="M10" s="165">
        <v>10.199999999999999</v>
      </c>
      <c r="N10" s="170">
        <v>15.9</v>
      </c>
      <c r="O10" s="45"/>
      <c r="P10" s="56">
        <v>4.5999999999999996</v>
      </c>
      <c r="Q10" s="41">
        <f t="shared" si="2"/>
        <v>1</v>
      </c>
      <c r="R10" s="44">
        <f t="shared" si="3"/>
        <v>4.5999999999999996</v>
      </c>
      <c r="S10" s="58"/>
      <c r="T10" s="56" t="s">
        <v>105</v>
      </c>
      <c r="U10" s="41">
        <f t="shared" si="14"/>
        <v>0</v>
      </c>
      <c r="V10" s="41">
        <f t="shared" si="15"/>
        <v>0</v>
      </c>
      <c r="W10" s="41">
        <f t="shared" si="4"/>
        <v>1</v>
      </c>
      <c r="X10" s="41">
        <f t="shared" si="16"/>
        <v>1</v>
      </c>
      <c r="Y10" s="41">
        <f t="shared" si="17"/>
        <v>1</v>
      </c>
      <c r="Z10" s="59">
        <v>0</v>
      </c>
      <c r="AA10" s="59">
        <v>1</v>
      </c>
      <c r="AB10" s="60"/>
      <c r="AC10" s="60">
        <v>1</v>
      </c>
      <c r="AD10" s="61">
        <v>0</v>
      </c>
      <c r="AE10" s="62">
        <f t="shared" si="5"/>
        <v>0</v>
      </c>
      <c r="AF10" s="49">
        <f t="shared" si="6"/>
        <v>0</v>
      </c>
      <c r="AG10" s="63">
        <v>0</v>
      </c>
      <c r="AH10" s="62">
        <f t="shared" si="7"/>
        <v>0</v>
      </c>
      <c r="AI10" s="63">
        <v>0</v>
      </c>
      <c r="AJ10" s="50">
        <f t="shared" si="8"/>
        <v>0</v>
      </c>
      <c r="AK10" s="50">
        <f t="shared" si="9"/>
        <v>0</v>
      </c>
      <c r="AL10" s="63">
        <v>0</v>
      </c>
      <c r="AM10" s="63">
        <v>0</v>
      </c>
      <c r="AN10" s="64">
        <v>0</v>
      </c>
      <c r="AO10" t="s">
        <v>37</v>
      </c>
      <c r="AP10" s="53">
        <f>SUM(P37+T37)</f>
        <v>78.600000000000009</v>
      </c>
      <c r="AQ10" t="s">
        <v>38</v>
      </c>
      <c r="AR10" s="54"/>
    </row>
    <row r="11" spans="1:45" ht="14.1" customHeight="1" x14ac:dyDescent="0.25">
      <c r="A11" s="72">
        <v>7</v>
      </c>
      <c r="B11" s="65">
        <v>15.1</v>
      </c>
      <c r="C11" s="172">
        <v>16.3</v>
      </c>
      <c r="D11" s="41">
        <f t="shared" si="10"/>
        <v>16.3</v>
      </c>
      <c r="E11" s="41">
        <f t="shared" si="11"/>
        <v>16.3</v>
      </c>
      <c r="F11" s="65">
        <v>10.4</v>
      </c>
      <c r="G11" s="65">
        <v>11.8</v>
      </c>
      <c r="H11" s="41">
        <f t="shared" si="12"/>
        <v>10.4</v>
      </c>
      <c r="I11" s="41">
        <f t="shared" si="13"/>
        <v>10.4</v>
      </c>
      <c r="J11" s="42">
        <f t="shared" si="0"/>
        <v>0</v>
      </c>
      <c r="K11" s="41">
        <v>8.6</v>
      </c>
      <c r="L11" s="2">
        <f t="shared" si="1"/>
        <v>0</v>
      </c>
      <c r="M11" s="165">
        <v>9.4</v>
      </c>
      <c r="N11" s="170">
        <v>15.9</v>
      </c>
      <c r="O11" s="43"/>
      <c r="P11" s="65">
        <v>3.6</v>
      </c>
      <c r="Q11" s="41">
        <f t="shared" si="2"/>
        <v>1</v>
      </c>
      <c r="R11" s="44">
        <f t="shared" si="3"/>
        <v>6.3000000000000007</v>
      </c>
      <c r="S11" s="58"/>
      <c r="T11" s="65">
        <v>2.7</v>
      </c>
      <c r="U11" s="41">
        <f t="shared" si="14"/>
        <v>0</v>
      </c>
      <c r="V11" s="41">
        <f t="shared" si="15"/>
        <v>0</v>
      </c>
      <c r="W11" s="41">
        <f t="shared" si="4"/>
        <v>1</v>
      </c>
      <c r="X11" s="41">
        <f t="shared" si="16"/>
        <v>1</v>
      </c>
      <c r="Y11" s="41">
        <f t="shared" si="17"/>
        <v>1</v>
      </c>
      <c r="Z11" s="66">
        <v>0</v>
      </c>
      <c r="AA11" s="66">
        <v>1</v>
      </c>
      <c r="AB11" s="67"/>
      <c r="AC11" s="67">
        <v>0</v>
      </c>
      <c r="AD11" s="68">
        <v>0</v>
      </c>
      <c r="AE11" s="49">
        <f t="shared" si="5"/>
        <v>0</v>
      </c>
      <c r="AF11" s="49">
        <f t="shared" si="6"/>
        <v>0</v>
      </c>
      <c r="AG11" s="69">
        <v>0</v>
      </c>
      <c r="AH11" s="51">
        <f t="shared" si="7"/>
        <v>0</v>
      </c>
      <c r="AI11" s="69">
        <v>0</v>
      </c>
      <c r="AJ11" s="50">
        <f t="shared" si="8"/>
        <v>0</v>
      </c>
      <c r="AK11" s="50">
        <f t="shared" si="9"/>
        <v>0</v>
      </c>
      <c r="AL11" s="69">
        <v>0</v>
      </c>
      <c r="AM11" s="69">
        <v>0</v>
      </c>
      <c r="AN11" s="70">
        <v>0</v>
      </c>
      <c r="AO11" s="73" t="s">
        <v>39</v>
      </c>
      <c r="AP11" s="74">
        <f>AP10/25.4</f>
        <v>3.0944881889763787</v>
      </c>
      <c r="AQ11" t="s">
        <v>40</v>
      </c>
      <c r="AR11" s="54"/>
    </row>
    <row r="12" spans="1:45" ht="14.1" customHeight="1" x14ac:dyDescent="0.25">
      <c r="A12" s="55">
        <v>8</v>
      </c>
      <c r="B12" s="56">
        <v>12.3</v>
      </c>
      <c r="C12" s="56">
        <v>16.5</v>
      </c>
      <c r="D12" s="41">
        <f t="shared" si="10"/>
        <v>16.5</v>
      </c>
      <c r="E12" s="41">
        <f t="shared" si="11"/>
        <v>16.5</v>
      </c>
      <c r="F12" s="56">
        <v>11.1</v>
      </c>
      <c r="G12" s="56">
        <v>10.7</v>
      </c>
      <c r="H12" s="41">
        <f t="shared" si="12"/>
        <v>10.7</v>
      </c>
      <c r="I12" s="41">
        <f t="shared" si="13"/>
        <v>10.7</v>
      </c>
      <c r="J12" s="42">
        <f t="shared" si="0"/>
        <v>0</v>
      </c>
      <c r="K12" s="41">
        <v>10.8</v>
      </c>
      <c r="L12" s="2">
        <f t="shared" si="1"/>
        <v>0</v>
      </c>
      <c r="M12" s="165">
        <v>11.7</v>
      </c>
      <c r="N12" s="170">
        <v>15.7</v>
      </c>
      <c r="O12" s="45"/>
      <c r="P12" s="56" t="s">
        <v>105</v>
      </c>
      <c r="Q12" s="41">
        <f t="shared" si="2"/>
        <v>1</v>
      </c>
      <c r="R12" s="44">
        <f t="shared" si="3"/>
        <v>0.4</v>
      </c>
      <c r="S12" s="58"/>
      <c r="T12" s="56">
        <v>0.4</v>
      </c>
      <c r="U12" s="41">
        <f t="shared" si="14"/>
        <v>0</v>
      </c>
      <c r="V12" s="41">
        <f t="shared" si="15"/>
        <v>0</v>
      </c>
      <c r="W12" s="41">
        <f t="shared" si="4"/>
        <v>0</v>
      </c>
      <c r="X12" s="41">
        <f t="shared" si="16"/>
        <v>1</v>
      </c>
      <c r="Y12" s="41">
        <f t="shared" si="17"/>
        <v>1</v>
      </c>
      <c r="Z12" s="59">
        <v>0</v>
      </c>
      <c r="AA12" s="59">
        <v>1</v>
      </c>
      <c r="AB12" s="60"/>
      <c r="AC12" s="60">
        <v>1</v>
      </c>
      <c r="AD12" s="61">
        <v>0</v>
      </c>
      <c r="AE12" s="62">
        <f t="shared" si="5"/>
        <v>0</v>
      </c>
      <c r="AF12" s="49">
        <f t="shared" si="6"/>
        <v>0</v>
      </c>
      <c r="AG12" s="63">
        <v>0</v>
      </c>
      <c r="AH12" s="62">
        <f t="shared" si="7"/>
        <v>0</v>
      </c>
      <c r="AI12" s="63">
        <v>0</v>
      </c>
      <c r="AJ12" s="50">
        <f t="shared" si="8"/>
        <v>0</v>
      </c>
      <c r="AK12" s="50">
        <f t="shared" si="9"/>
        <v>0</v>
      </c>
      <c r="AL12" s="63">
        <v>0</v>
      </c>
      <c r="AM12" s="63">
        <v>0</v>
      </c>
      <c r="AN12" s="64">
        <v>0</v>
      </c>
      <c r="AO12" t="s">
        <v>41</v>
      </c>
      <c r="AP12" s="4">
        <f>MAX(R5:R34)</f>
        <v>34.700000000000003</v>
      </c>
      <c r="AQ12" t="s">
        <v>38</v>
      </c>
      <c r="AR12" s="54">
        <v>1</v>
      </c>
    </row>
    <row r="13" spans="1:45" ht="14.1" customHeight="1" x14ac:dyDescent="0.25">
      <c r="A13" s="16">
        <v>9</v>
      </c>
      <c r="B13" s="65">
        <v>13.3</v>
      </c>
      <c r="C13" s="65">
        <v>16.8</v>
      </c>
      <c r="D13" s="41">
        <f t="shared" si="10"/>
        <v>16.8</v>
      </c>
      <c r="E13" s="41">
        <f t="shared" si="11"/>
        <v>16.8</v>
      </c>
      <c r="F13" s="65">
        <v>8.4</v>
      </c>
      <c r="G13" s="65">
        <v>9.8000000000000007</v>
      </c>
      <c r="H13" s="41">
        <f t="shared" si="12"/>
        <v>8.4</v>
      </c>
      <c r="I13" s="41">
        <f t="shared" si="13"/>
        <v>8.4</v>
      </c>
      <c r="J13" s="42">
        <f t="shared" si="0"/>
        <v>0</v>
      </c>
      <c r="K13" s="41">
        <v>5.3</v>
      </c>
      <c r="L13" s="2">
        <f t="shared" si="1"/>
        <v>0</v>
      </c>
      <c r="M13" s="165">
        <v>7.6</v>
      </c>
      <c r="N13" s="170">
        <v>15.8</v>
      </c>
      <c r="O13" s="43"/>
      <c r="P13" s="65" t="s">
        <v>105</v>
      </c>
      <c r="Q13" s="41">
        <f t="shared" si="2"/>
        <v>0</v>
      </c>
      <c r="R13" s="44">
        <f t="shared" si="3"/>
        <v>0</v>
      </c>
      <c r="S13" s="58"/>
      <c r="T13" s="65" t="s">
        <v>105</v>
      </c>
      <c r="U13" s="41">
        <f t="shared" si="14"/>
        <v>0</v>
      </c>
      <c r="V13" s="41">
        <f t="shared" si="15"/>
        <v>0</v>
      </c>
      <c r="W13" s="41">
        <f t="shared" si="4"/>
        <v>0</v>
      </c>
      <c r="X13" s="41">
        <f t="shared" si="16"/>
        <v>0</v>
      </c>
      <c r="Y13" s="41">
        <f t="shared" si="17"/>
        <v>1</v>
      </c>
      <c r="Z13" s="66">
        <v>0</v>
      </c>
      <c r="AA13" s="66">
        <v>1</v>
      </c>
      <c r="AB13" s="67"/>
      <c r="AC13" s="67">
        <v>0</v>
      </c>
      <c r="AD13" s="68">
        <v>0</v>
      </c>
      <c r="AE13" s="49">
        <f t="shared" si="5"/>
        <v>0</v>
      </c>
      <c r="AF13" s="49">
        <f t="shared" si="6"/>
        <v>0</v>
      </c>
      <c r="AG13" s="69">
        <v>0</v>
      </c>
      <c r="AH13" s="51">
        <f t="shared" si="7"/>
        <v>0</v>
      </c>
      <c r="AI13" s="69">
        <v>0</v>
      </c>
      <c r="AJ13" s="50">
        <f t="shared" si="8"/>
        <v>0</v>
      </c>
      <c r="AK13" s="50">
        <f t="shared" si="9"/>
        <v>0</v>
      </c>
      <c r="AL13" s="69">
        <v>0</v>
      </c>
      <c r="AM13" s="69">
        <v>0</v>
      </c>
      <c r="AN13" s="70">
        <v>0</v>
      </c>
      <c r="AO13" s="191" t="s">
        <v>42</v>
      </c>
      <c r="AP13" s="191"/>
      <c r="AQ13" s="191"/>
      <c r="AR13" s="191"/>
    </row>
    <row r="14" spans="1:45" ht="14.1" customHeight="1" x14ac:dyDescent="0.25">
      <c r="A14" s="55">
        <v>10</v>
      </c>
      <c r="B14" s="56">
        <v>13.8</v>
      </c>
      <c r="C14" s="56">
        <v>17.3</v>
      </c>
      <c r="D14" s="41">
        <f t="shared" si="10"/>
        <v>17.3</v>
      </c>
      <c r="E14" s="41">
        <f t="shared" si="11"/>
        <v>17.3</v>
      </c>
      <c r="F14" s="177">
        <v>8</v>
      </c>
      <c r="G14" s="56">
        <v>10.4</v>
      </c>
      <c r="H14" s="41">
        <f t="shared" si="12"/>
        <v>8</v>
      </c>
      <c r="I14" s="41">
        <f t="shared" si="13"/>
        <v>8</v>
      </c>
      <c r="J14" s="42">
        <f t="shared" si="0"/>
        <v>0</v>
      </c>
      <c r="K14" s="171">
        <v>3.5</v>
      </c>
      <c r="L14" s="2">
        <f t="shared" si="1"/>
        <v>0</v>
      </c>
      <c r="M14" s="173">
        <v>5.4</v>
      </c>
      <c r="N14" s="170">
        <v>15.5</v>
      </c>
      <c r="O14" s="57"/>
      <c r="P14" s="56">
        <v>0.1</v>
      </c>
      <c r="Q14" s="41">
        <f t="shared" si="2"/>
        <v>1</v>
      </c>
      <c r="R14" s="44">
        <f t="shared" si="3"/>
        <v>7.1</v>
      </c>
      <c r="S14" s="58"/>
      <c r="T14" s="56">
        <v>7</v>
      </c>
      <c r="U14" s="41">
        <f t="shared" si="14"/>
        <v>0</v>
      </c>
      <c r="V14" s="41">
        <f t="shared" si="15"/>
        <v>0</v>
      </c>
      <c r="W14" s="41">
        <f t="shared" si="4"/>
        <v>1</v>
      </c>
      <c r="X14" s="41">
        <f t="shared" si="16"/>
        <v>1</v>
      </c>
      <c r="Y14" s="41">
        <f t="shared" si="17"/>
        <v>1</v>
      </c>
      <c r="Z14" s="59">
        <v>0</v>
      </c>
      <c r="AA14" s="59">
        <v>1</v>
      </c>
      <c r="AB14" s="60"/>
      <c r="AC14" s="60">
        <v>0</v>
      </c>
      <c r="AD14" s="61">
        <v>0</v>
      </c>
      <c r="AE14" s="62">
        <f t="shared" si="5"/>
        <v>0</v>
      </c>
      <c r="AF14" s="49">
        <f t="shared" si="6"/>
        <v>0</v>
      </c>
      <c r="AG14" s="63">
        <v>0</v>
      </c>
      <c r="AH14" s="62">
        <f t="shared" si="7"/>
        <v>0</v>
      </c>
      <c r="AI14" s="63">
        <v>0</v>
      </c>
      <c r="AJ14" s="50">
        <f t="shared" si="8"/>
        <v>0</v>
      </c>
      <c r="AK14" s="50">
        <f t="shared" si="9"/>
        <v>0</v>
      </c>
      <c r="AL14" s="63">
        <v>0</v>
      </c>
      <c r="AM14" s="63">
        <v>0</v>
      </c>
      <c r="AN14" s="64">
        <v>0</v>
      </c>
      <c r="AO14" s="75" t="s">
        <v>43</v>
      </c>
      <c r="AP14" s="76">
        <f>SUM(J5:J34)</f>
        <v>0</v>
      </c>
      <c r="AQ14" s="77"/>
      <c r="AR14" s="78"/>
    </row>
    <row r="15" spans="1:45" ht="14.1" customHeight="1" x14ac:dyDescent="0.25">
      <c r="A15" s="16">
        <v>11</v>
      </c>
      <c r="B15" s="65">
        <v>10.4</v>
      </c>
      <c r="C15" s="65">
        <v>17.399999999999999</v>
      </c>
      <c r="D15" s="41">
        <f t="shared" si="10"/>
        <v>17.399999999999999</v>
      </c>
      <c r="E15" s="41">
        <f t="shared" si="11"/>
        <v>17.399999999999999</v>
      </c>
      <c r="F15" s="65">
        <v>9.4</v>
      </c>
      <c r="G15" s="65">
        <v>10.3</v>
      </c>
      <c r="H15" s="41">
        <f t="shared" si="12"/>
        <v>9.4</v>
      </c>
      <c r="I15" s="41">
        <f t="shared" si="13"/>
        <v>9.4</v>
      </c>
      <c r="J15" s="42">
        <f t="shared" si="0"/>
        <v>0</v>
      </c>
      <c r="K15" s="41">
        <v>6.6</v>
      </c>
      <c r="L15" s="2">
        <f t="shared" si="1"/>
        <v>0</v>
      </c>
      <c r="M15" s="165">
        <v>8.6999999999999993</v>
      </c>
      <c r="N15" s="174">
        <v>15.3</v>
      </c>
      <c r="O15" s="71"/>
      <c r="P15" s="65">
        <v>0.5</v>
      </c>
      <c r="Q15" s="41">
        <f t="shared" si="2"/>
        <v>1</v>
      </c>
      <c r="R15" s="44">
        <f t="shared" si="3"/>
        <v>4.9000000000000004</v>
      </c>
      <c r="S15" s="58"/>
      <c r="T15" s="65">
        <v>4.4000000000000004</v>
      </c>
      <c r="U15" s="41">
        <f t="shared" si="14"/>
        <v>0</v>
      </c>
      <c r="V15" s="41">
        <f t="shared" si="15"/>
        <v>0</v>
      </c>
      <c r="W15" s="41">
        <f t="shared" si="4"/>
        <v>1</v>
      </c>
      <c r="X15" s="41">
        <f t="shared" si="16"/>
        <v>1</v>
      </c>
      <c r="Y15" s="41">
        <f t="shared" si="17"/>
        <v>1</v>
      </c>
      <c r="Z15" s="66">
        <v>0</v>
      </c>
      <c r="AA15" s="66">
        <v>1</v>
      </c>
      <c r="AB15" s="67"/>
      <c r="AC15" s="67">
        <v>2</v>
      </c>
      <c r="AD15" s="68">
        <v>0</v>
      </c>
      <c r="AE15" s="49">
        <f t="shared" si="5"/>
        <v>0</v>
      </c>
      <c r="AF15" s="49">
        <f t="shared" si="6"/>
        <v>0</v>
      </c>
      <c r="AG15" s="69">
        <v>0</v>
      </c>
      <c r="AH15" s="51">
        <f t="shared" si="7"/>
        <v>0</v>
      </c>
      <c r="AI15" s="69">
        <v>0</v>
      </c>
      <c r="AJ15" s="50">
        <f t="shared" si="8"/>
        <v>0</v>
      </c>
      <c r="AK15" s="50">
        <f t="shared" si="9"/>
        <v>0</v>
      </c>
      <c r="AL15" s="69">
        <v>0</v>
      </c>
      <c r="AM15" s="69">
        <v>0</v>
      </c>
      <c r="AN15" s="70">
        <v>0</v>
      </c>
      <c r="AO15" t="s">
        <v>44</v>
      </c>
      <c r="AP15" s="1">
        <f>SUM(L5:L34)</f>
        <v>0</v>
      </c>
      <c r="AQ15" s="77"/>
      <c r="AR15" s="78"/>
    </row>
    <row r="16" spans="1:45" ht="14.1" customHeight="1" x14ac:dyDescent="0.25">
      <c r="A16" s="55">
        <v>12</v>
      </c>
      <c r="B16" s="56">
        <v>17.3</v>
      </c>
      <c r="C16" s="56">
        <v>20.3</v>
      </c>
      <c r="D16" s="41">
        <f t="shared" si="10"/>
        <v>20.3</v>
      </c>
      <c r="E16" s="41">
        <f t="shared" si="11"/>
        <v>20.3</v>
      </c>
      <c r="F16" s="56">
        <v>13.8</v>
      </c>
      <c r="G16" s="56">
        <v>14.4</v>
      </c>
      <c r="H16" s="41">
        <f t="shared" si="12"/>
        <v>13.8</v>
      </c>
      <c r="I16" s="41">
        <f t="shared" si="13"/>
        <v>13.8</v>
      </c>
      <c r="J16" s="42">
        <f t="shared" si="0"/>
        <v>0</v>
      </c>
      <c r="K16" s="41">
        <v>12.5</v>
      </c>
      <c r="L16" s="2">
        <f t="shared" si="1"/>
        <v>0</v>
      </c>
      <c r="M16" s="165">
        <v>13</v>
      </c>
      <c r="N16" s="170">
        <v>15.6</v>
      </c>
      <c r="O16" s="45"/>
      <c r="P16" s="56">
        <v>0.5</v>
      </c>
      <c r="Q16" s="41">
        <f t="shared" si="2"/>
        <v>1</v>
      </c>
      <c r="R16" s="44">
        <f t="shared" si="3"/>
        <v>0.5</v>
      </c>
      <c r="S16" s="58"/>
      <c r="T16" s="56">
        <v>0</v>
      </c>
      <c r="U16" s="41">
        <f t="shared" si="14"/>
        <v>0</v>
      </c>
      <c r="V16" s="41">
        <f t="shared" si="15"/>
        <v>0</v>
      </c>
      <c r="W16" s="41">
        <f t="shared" si="4"/>
        <v>0</v>
      </c>
      <c r="X16" s="41">
        <f t="shared" si="16"/>
        <v>1</v>
      </c>
      <c r="Y16" s="41">
        <f t="shared" si="17"/>
        <v>1</v>
      </c>
      <c r="Z16" s="59">
        <v>0</v>
      </c>
      <c r="AA16" s="59">
        <v>1</v>
      </c>
      <c r="AB16" s="60"/>
      <c r="AC16" s="60">
        <v>0</v>
      </c>
      <c r="AD16" s="61">
        <v>0</v>
      </c>
      <c r="AE16" s="62">
        <f t="shared" si="5"/>
        <v>0</v>
      </c>
      <c r="AF16" s="49">
        <f t="shared" si="6"/>
        <v>0</v>
      </c>
      <c r="AG16" s="63">
        <v>0</v>
      </c>
      <c r="AH16" s="62">
        <f t="shared" si="7"/>
        <v>0</v>
      </c>
      <c r="AI16" s="63">
        <v>0</v>
      </c>
      <c r="AJ16" s="50">
        <f t="shared" si="8"/>
        <v>0</v>
      </c>
      <c r="AK16" s="50">
        <f t="shared" si="9"/>
        <v>0</v>
      </c>
      <c r="AL16" s="63">
        <v>0</v>
      </c>
      <c r="AM16" s="63">
        <v>0</v>
      </c>
      <c r="AN16" s="64">
        <v>0</v>
      </c>
      <c r="AO16" t="s">
        <v>45</v>
      </c>
      <c r="AP16" s="76">
        <f>SUM(X5:X34)</f>
        <v>17</v>
      </c>
      <c r="AQ16" s="77"/>
      <c r="AR16" s="78"/>
    </row>
    <row r="17" spans="1:45" ht="14.1" customHeight="1" x14ac:dyDescent="0.25">
      <c r="A17" s="16">
        <v>13</v>
      </c>
      <c r="B17" s="65">
        <v>14.9</v>
      </c>
      <c r="C17" s="65">
        <v>18.2</v>
      </c>
      <c r="D17" s="41">
        <f t="shared" si="10"/>
        <v>18.2</v>
      </c>
      <c r="E17" s="41">
        <f t="shared" si="11"/>
        <v>18.2</v>
      </c>
      <c r="F17" s="65">
        <v>10.4</v>
      </c>
      <c r="G17" s="65">
        <v>11.6</v>
      </c>
      <c r="H17" s="41">
        <f t="shared" si="12"/>
        <v>10.4</v>
      </c>
      <c r="I17" s="41">
        <f t="shared" si="13"/>
        <v>10.4</v>
      </c>
      <c r="J17" s="42">
        <f t="shared" si="0"/>
        <v>0</v>
      </c>
      <c r="K17" s="41">
        <v>7.3</v>
      </c>
      <c r="L17" s="2">
        <f t="shared" si="1"/>
        <v>0</v>
      </c>
      <c r="M17" s="165">
        <v>9.1</v>
      </c>
      <c r="N17" s="170">
        <v>16</v>
      </c>
      <c r="O17" s="71"/>
      <c r="P17" s="65">
        <v>0</v>
      </c>
      <c r="Q17" s="41">
        <f t="shared" si="2"/>
        <v>0</v>
      </c>
      <c r="R17" s="44">
        <f t="shared" si="3"/>
        <v>0</v>
      </c>
      <c r="S17" s="58"/>
      <c r="T17" s="65">
        <v>0</v>
      </c>
      <c r="U17" s="41">
        <f t="shared" si="14"/>
        <v>0</v>
      </c>
      <c r="V17" s="41">
        <f t="shared" si="15"/>
        <v>0</v>
      </c>
      <c r="W17" s="41">
        <f t="shared" si="4"/>
        <v>0</v>
      </c>
      <c r="X17" s="41">
        <f t="shared" si="16"/>
        <v>0</v>
      </c>
      <c r="Y17" s="41">
        <f t="shared" si="17"/>
        <v>1</v>
      </c>
      <c r="Z17" s="66">
        <v>0</v>
      </c>
      <c r="AA17" s="66">
        <v>1</v>
      </c>
      <c r="AB17" s="67"/>
      <c r="AC17" s="67">
        <v>0</v>
      </c>
      <c r="AD17" s="68">
        <v>0</v>
      </c>
      <c r="AE17" s="49">
        <f t="shared" si="5"/>
        <v>0</v>
      </c>
      <c r="AF17" s="49">
        <f t="shared" si="6"/>
        <v>0</v>
      </c>
      <c r="AG17" s="69">
        <v>0</v>
      </c>
      <c r="AH17" s="51">
        <f t="shared" si="7"/>
        <v>0</v>
      </c>
      <c r="AI17" s="69">
        <v>0</v>
      </c>
      <c r="AJ17" s="50">
        <f t="shared" si="8"/>
        <v>0</v>
      </c>
      <c r="AK17" s="50">
        <f t="shared" si="9"/>
        <v>0</v>
      </c>
      <c r="AL17" s="69">
        <v>0</v>
      </c>
      <c r="AM17" s="69">
        <v>0</v>
      </c>
      <c r="AN17" s="70">
        <v>0</v>
      </c>
      <c r="AO17" s="79" t="s">
        <v>46</v>
      </c>
      <c r="AP17" s="76">
        <f>SUM(W5:W34)</f>
        <v>12</v>
      </c>
      <c r="AS17" s="75"/>
    </row>
    <row r="18" spans="1:45" ht="14.1" customHeight="1" x14ac:dyDescent="0.25">
      <c r="A18" s="55">
        <v>14</v>
      </c>
      <c r="B18" s="56">
        <v>15.2</v>
      </c>
      <c r="C18" s="56">
        <v>20.399999999999999</v>
      </c>
      <c r="D18" s="41">
        <f t="shared" si="10"/>
        <v>20.399999999999999</v>
      </c>
      <c r="E18" s="41">
        <f t="shared" si="11"/>
        <v>20.399999999999999</v>
      </c>
      <c r="F18" s="56">
        <v>8.6999999999999993</v>
      </c>
      <c r="G18" s="56">
        <v>14.5</v>
      </c>
      <c r="H18" s="41">
        <f t="shared" si="12"/>
        <v>8.6999999999999993</v>
      </c>
      <c r="I18" s="41">
        <f t="shared" si="13"/>
        <v>8.6999999999999993</v>
      </c>
      <c r="J18" s="42">
        <f t="shared" si="0"/>
        <v>0</v>
      </c>
      <c r="K18" s="41">
        <v>5.7</v>
      </c>
      <c r="L18" s="2">
        <f t="shared" si="1"/>
        <v>0</v>
      </c>
      <c r="M18" s="165">
        <v>8.6999999999999993</v>
      </c>
      <c r="N18" s="170">
        <v>15.9</v>
      </c>
      <c r="O18" s="45"/>
      <c r="P18" s="56" t="s">
        <v>105</v>
      </c>
      <c r="Q18" s="41">
        <f t="shared" si="2"/>
        <v>1</v>
      </c>
      <c r="R18" s="44">
        <f t="shared" si="3"/>
        <v>1.3</v>
      </c>
      <c r="S18" s="58"/>
      <c r="T18" s="56">
        <v>1.3</v>
      </c>
      <c r="U18" s="41">
        <f t="shared" si="14"/>
        <v>0</v>
      </c>
      <c r="V18" s="41">
        <f t="shared" si="15"/>
        <v>0</v>
      </c>
      <c r="W18" s="41">
        <f t="shared" si="4"/>
        <v>1</v>
      </c>
      <c r="X18" s="41">
        <f t="shared" si="16"/>
        <v>1</v>
      </c>
      <c r="Y18" s="41">
        <f t="shared" si="17"/>
        <v>1</v>
      </c>
      <c r="Z18" s="59">
        <v>0</v>
      </c>
      <c r="AA18" s="59">
        <v>1</v>
      </c>
      <c r="AB18" s="60"/>
      <c r="AC18" s="60">
        <v>0</v>
      </c>
      <c r="AD18" s="61">
        <v>0</v>
      </c>
      <c r="AE18" s="62">
        <f t="shared" si="5"/>
        <v>0</v>
      </c>
      <c r="AF18" s="49">
        <f t="shared" si="6"/>
        <v>0</v>
      </c>
      <c r="AG18" s="63">
        <v>0</v>
      </c>
      <c r="AH18" s="62">
        <f t="shared" si="7"/>
        <v>0</v>
      </c>
      <c r="AI18" s="63">
        <v>0</v>
      </c>
      <c r="AJ18" s="50">
        <f t="shared" si="8"/>
        <v>0</v>
      </c>
      <c r="AK18" s="50">
        <f t="shared" si="9"/>
        <v>0</v>
      </c>
      <c r="AL18" s="63">
        <v>0</v>
      </c>
      <c r="AM18" s="63">
        <v>0</v>
      </c>
      <c r="AN18" s="64">
        <v>0</v>
      </c>
      <c r="AO18" t="s">
        <v>92</v>
      </c>
      <c r="AP18" s="1">
        <f>SUM(V5:V34)</f>
        <v>1</v>
      </c>
      <c r="AS18" s="75"/>
    </row>
    <row r="19" spans="1:45" ht="14.1" customHeight="1" x14ac:dyDescent="0.25">
      <c r="A19" s="16">
        <v>15</v>
      </c>
      <c r="B19" s="65">
        <v>14.8</v>
      </c>
      <c r="C19" s="65">
        <v>21.2</v>
      </c>
      <c r="D19" s="41">
        <f t="shared" si="10"/>
        <v>21.2</v>
      </c>
      <c r="E19" s="41">
        <f t="shared" si="11"/>
        <v>21.2</v>
      </c>
      <c r="F19" s="65">
        <v>9.8000000000000007</v>
      </c>
      <c r="G19" s="65">
        <v>14.8</v>
      </c>
      <c r="H19" s="41">
        <f t="shared" si="12"/>
        <v>9.8000000000000007</v>
      </c>
      <c r="I19" s="41">
        <f t="shared" si="13"/>
        <v>9.8000000000000007</v>
      </c>
      <c r="J19" s="42">
        <f t="shared" si="0"/>
        <v>0</v>
      </c>
      <c r="K19" s="41">
        <v>9.6999999999999993</v>
      </c>
      <c r="L19" s="2">
        <f t="shared" si="1"/>
        <v>0</v>
      </c>
      <c r="M19" s="165">
        <v>10.8</v>
      </c>
      <c r="N19" s="170">
        <v>16</v>
      </c>
      <c r="O19" s="71"/>
      <c r="P19" s="65">
        <v>0</v>
      </c>
      <c r="Q19" s="41">
        <f t="shared" si="2"/>
        <v>0</v>
      </c>
      <c r="R19" s="44">
        <f t="shared" si="3"/>
        <v>0</v>
      </c>
      <c r="S19" s="58"/>
      <c r="T19" s="65">
        <v>0</v>
      </c>
      <c r="U19" s="41">
        <f t="shared" si="14"/>
        <v>0</v>
      </c>
      <c r="V19" s="41">
        <f t="shared" si="15"/>
        <v>0</v>
      </c>
      <c r="W19" s="41">
        <f t="shared" si="4"/>
        <v>0</v>
      </c>
      <c r="X19" s="41">
        <f t="shared" si="16"/>
        <v>0</v>
      </c>
      <c r="Y19" s="41">
        <f t="shared" si="17"/>
        <v>1</v>
      </c>
      <c r="Z19" s="66">
        <v>0</v>
      </c>
      <c r="AA19" s="66">
        <v>1</v>
      </c>
      <c r="AB19" s="67"/>
      <c r="AC19" s="67">
        <v>0</v>
      </c>
      <c r="AD19" s="68">
        <v>0</v>
      </c>
      <c r="AE19" s="49">
        <f t="shared" si="5"/>
        <v>0</v>
      </c>
      <c r="AF19" s="49">
        <f t="shared" si="6"/>
        <v>0</v>
      </c>
      <c r="AG19" s="69">
        <v>0</v>
      </c>
      <c r="AH19" s="51">
        <f t="shared" si="7"/>
        <v>0</v>
      </c>
      <c r="AI19" s="69">
        <v>0</v>
      </c>
      <c r="AJ19" s="50">
        <f t="shared" si="8"/>
        <v>0</v>
      </c>
      <c r="AK19" s="50">
        <f t="shared" si="9"/>
        <v>0</v>
      </c>
      <c r="AL19" s="69">
        <v>0</v>
      </c>
      <c r="AM19" s="69">
        <v>0</v>
      </c>
      <c r="AN19" s="70">
        <v>0</v>
      </c>
      <c r="AO19" t="s">
        <v>93</v>
      </c>
      <c r="AP19" s="1">
        <f>SUM(U5:U34)</f>
        <v>1</v>
      </c>
      <c r="AS19" s="168"/>
    </row>
    <row r="20" spans="1:45" ht="14.1" customHeight="1" x14ac:dyDescent="0.25">
      <c r="A20" s="55">
        <v>16</v>
      </c>
      <c r="B20" s="56">
        <v>20.9</v>
      </c>
      <c r="C20" s="56">
        <v>22.8</v>
      </c>
      <c r="D20" s="41">
        <f t="shared" si="10"/>
        <v>22.8</v>
      </c>
      <c r="E20" s="41">
        <f t="shared" si="11"/>
        <v>22.8</v>
      </c>
      <c r="F20" s="56">
        <v>13.4</v>
      </c>
      <c r="G20" s="56">
        <v>16.3</v>
      </c>
      <c r="H20" s="41">
        <f t="shared" si="12"/>
        <v>13.4</v>
      </c>
      <c r="I20" s="41">
        <f t="shared" si="13"/>
        <v>13.4</v>
      </c>
      <c r="J20" s="42">
        <f t="shared" si="0"/>
        <v>0</v>
      </c>
      <c r="K20" s="41">
        <v>10.9</v>
      </c>
      <c r="L20" s="2">
        <f t="shared" si="1"/>
        <v>0</v>
      </c>
      <c r="M20" s="165">
        <v>13</v>
      </c>
      <c r="N20" s="170">
        <v>16.3</v>
      </c>
      <c r="O20" s="57"/>
      <c r="P20" s="56" t="s">
        <v>105</v>
      </c>
      <c r="Q20" s="41">
        <f t="shared" si="2"/>
        <v>1</v>
      </c>
      <c r="R20" s="44">
        <f t="shared" si="3"/>
        <v>2.9</v>
      </c>
      <c r="S20" s="58"/>
      <c r="T20" s="56">
        <v>2.9</v>
      </c>
      <c r="U20" s="41">
        <f t="shared" si="14"/>
        <v>0</v>
      </c>
      <c r="V20" s="41">
        <f t="shared" si="15"/>
        <v>0</v>
      </c>
      <c r="W20" s="41">
        <f t="shared" si="4"/>
        <v>1</v>
      </c>
      <c r="X20" s="41">
        <f t="shared" si="16"/>
        <v>1</v>
      </c>
      <c r="Y20" s="41">
        <f t="shared" si="17"/>
        <v>1</v>
      </c>
      <c r="Z20" s="59">
        <v>0</v>
      </c>
      <c r="AA20" s="59">
        <v>1</v>
      </c>
      <c r="AB20" s="60"/>
      <c r="AC20" s="60">
        <v>0</v>
      </c>
      <c r="AD20" s="61">
        <v>0</v>
      </c>
      <c r="AE20" s="62">
        <f t="shared" si="5"/>
        <v>0</v>
      </c>
      <c r="AF20" s="49">
        <f t="shared" si="6"/>
        <v>0</v>
      </c>
      <c r="AG20" s="63">
        <v>0</v>
      </c>
      <c r="AH20" s="62">
        <f t="shared" si="7"/>
        <v>0</v>
      </c>
      <c r="AI20" s="63">
        <v>0</v>
      </c>
      <c r="AJ20" s="50">
        <f t="shared" si="8"/>
        <v>0</v>
      </c>
      <c r="AK20" s="50">
        <f t="shared" si="9"/>
        <v>0</v>
      </c>
      <c r="AL20" s="63">
        <v>0</v>
      </c>
      <c r="AM20" s="63">
        <v>0</v>
      </c>
      <c r="AN20" s="64">
        <v>0</v>
      </c>
      <c r="AO20" s="192" t="s">
        <v>47</v>
      </c>
      <c r="AP20" s="192"/>
      <c r="AQ20" s="192"/>
      <c r="AR20" s="192"/>
    </row>
    <row r="21" spans="1:45" ht="14.1" customHeight="1" x14ac:dyDescent="0.25">
      <c r="A21" s="16">
        <v>17</v>
      </c>
      <c r="B21" s="65">
        <v>17.3</v>
      </c>
      <c r="C21" s="65">
        <v>21.9</v>
      </c>
      <c r="D21" s="41">
        <f t="shared" si="10"/>
        <v>21.9</v>
      </c>
      <c r="E21" s="41">
        <f t="shared" si="11"/>
        <v>21.9</v>
      </c>
      <c r="F21" s="65">
        <v>15.2</v>
      </c>
      <c r="G21" s="65">
        <v>15.8</v>
      </c>
      <c r="H21" s="41">
        <f t="shared" si="12"/>
        <v>15.2</v>
      </c>
      <c r="I21" s="41">
        <f t="shared" si="13"/>
        <v>15.2</v>
      </c>
      <c r="J21" s="42">
        <f t="shared" si="0"/>
        <v>0</v>
      </c>
      <c r="K21" s="41">
        <v>14.8</v>
      </c>
      <c r="L21" s="2">
        <f t="shared" si="1"/>
        <v>0</v>
      </c>
      <c r="M21" s="165">
        <v>15.4</v>
      </c>
      <c r="N21" s="170">
        <v>16.7</v>
      </c>
      <c r="O21" s="43"/>
      <c r="P21" s="65">
        <v>0</v>
      </c>
      <c r="Q21" s="41">
        <f t="shared" si="2"/>
        <v>0</v>
      </c>
      <c r="R21" s="44">
        <f t="shared" si="3"/>
        <v>0</v>
      </c>
      <c r="S21" s="58"/>
      <c r="T21" s="65">
        <v>0</v>
      </c>
      <c r="U21" s="41">
        <f t="shared" si="14"/>
        <v>0</v>
      </c>
      <c r="V21" s="41">
        <f t="shared" si="15"/>
        <v>0</v>
      </c>
      <c r="W21" s="41">
        <f t="shared" si="4"/>
        <v>0</v>
      </c>
      <c r="X21" s="41">
        <f t="shared" si="16"/>
        <v>0</v>
      </c>
      <c r="Y21" s="41">
        <f t="shared" si="17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49">
        <f t="shared" si="6"/>
        <v>0</v>
      </c>
      <c r="AG21" s="69">
        <v>0</v>
      </c>
      <c r="AH21" s="51">
        <f t="shared" si="7"/>
        <v>0</v>
      </c>
      <c r="AI21" s="69">
        <v>0</v>
      </c>
      <c r="AJ21" s="50">
        <f t="shared" si="8"/>
        <v>0</v>
      </c>
      <c r="AK21" s="50">
        <f t="shared" si="9"/>
        <v>0</v>
      </c>
      <c r="AL21" s="69">
        <v>0</v>
      </c>
      <c r="AM21" s="69">
        <v>0</v>
      </c>
      <c r="AN21" s="70">
        <v>0</v>
      </c>
      <c r="AO21" s="193" t="s">
        <v>48</v>
      </c>
      <c r="AP21" s="193"/>
      <c r="AQ21" s="193"/>
      <c r="AR21" s="193"/>
    </row>
    <row r="22" spans="1:45" ht="14.1" customHeight="1" x14ac:dyDescent="0.25">
      <c r="A22" s="55">
        <v>18</v>
      </c>
      <c r="B22" s="56">
        <v>20.9</v>
      </c>
      <c r="C22" s="56">
        <v>24.3</v>
      </c>
      <c r="D22" s="41">
        <f t="shared" si="10"/>
        <v>24.3</v>
      </c>
      <c r="E22" s="41">
        <f t="shared" si="11"/>
        <v>24.3</v>
      </c>
      <c r="F22" s="56">
        <v>12.8</v>
      </c>
      <c r="G22" s="56">
        <v>17.5</v>
      </c>
      <c r="H22" s="41">
        <f t="shared" si="12"/>
        <v>12.8</v>
      </c>
      <c r="I22" s="41">
        <f t="shared" si="13"/>
        <v>12.8</v>
      </c>
      <c r="J22" s="42">
        <f t="shared" si="0"/>
        <v>0</v>
      </c>
      <c r="K22" s="41">
        <v>10.4</v>
      </c>
      <c r="L22" s="2">
        <f t="shared" si="1"/>
        <v>0</v>
      </c>
      <c r="M22" s="165">
        <v>12</v>
      </c>
      <c r="N22" s="170">
        <v>17</v>
      </c>
      <c r="O22" s="57"/>
      <c r="P22" s="56">
        <v>0</v>
      </c>
      <c r="Q22" s="41">
        <f t="shared" si="2"/>
        <v>0</v>
      </c>
      <c r="R22" s="44">
        <f t="shared" si="3"/>
        <v>0</v>
      </c>
      <c r="S22" s="58"/>
      <c r="T22" s="56" t="s">
        <v>105</v>
      </c>
      <c r="U22" s="41">
        <f t="shared" si="14"/>
        <v>0</v>
      </c>
      <c r="V22" s="41">
        <f t="shared" si="15"/>
        <v>0</v>
      </c>
      <c r="W22" s="41">
        <f t="shared" si="4"/>
        <v>0</v>
      </c>
      <c r="X22" s="41">
        <f t="shared" si="16"/>
        <v>0</v>
      </c>
      <c r="Y22" s="41">
        <f t="shared" si="17"/>
        <v>1</v>
      </c>
      <c r="Z22" s="59">
        <v>0</v>
      </c>
      <c r="AA22" s="59">
        <v>0</v>
      </c>
      <c r="AB22" s="60"/>
      <c r="AC22" s="60">
        <v>0</v>
      </c>
      <c r="AD22" s="61">
        <v>0</v>
      </c>
      <c r="AE22" s="62">
        <f t="shared" si="5"/>
        <v>0</v>
      </c>
      <c r="AF22" s="49">
        <f t="shared" si="6"/>
        <v>0</v>
      </c>
      <c r="AG22" s="63">
        <v>0</v>
      </c>
      <c r="AH22" s="62">
        <f t="shared" si="7"/>
        <v>0</v>
      </c>
      <c r="AI22" s="63">
        <v>0</v>
      </c>
      <c r="AJ22" s="50">
        <f t="shared" si="8"/>
        <v>0</v>
      </c>
      <c r="AK22" s="50">
        <f t="shared" si="9"/>
        <v>0</v>
      </c>
      <c r="AL22" s="63">
        <v>0</v>
      </c>
      <c r="AM22" s="63">
        <v>0</v>
      </c>
      <c r="AN22" s="64">
        <v>0</v>
      </c>
      <c r="AO22" s="80" t="s">
        <v>49</v>
      </c>
      <c r="AP22" s="81"/>
      <c r="AQ22" s="81"/>
      <c r="AR22" s="82"/>
    </row>
    <row r="23" spans="1:45" ht="14.1" customHeight="1" x14ac:dyDescent="0.25">
      <c r="A23" s="16">
        <v>19</v>
      </c>
      <c r="B23" s="65">
        <v>19.5</v>
      </c>
      <c r="C23" s="65">
        <v>23.6</v>
      </c>
      <c r="D23" s="41">
        <f t="shared" si="10"/>
        <v>23.6</v>
      </c>
      <c r="E23" s="41">
        <f t="shared" si="11"/>
        <v>23.6</v>
      </c>
      <c r="F23" s="65">
        <v>15.1</v>
      </c>
      <c r="G23" s="65">
        <v>17.7</v>
      </c>
      <c r="H23" s="41">
        <f t="shared" si="12"/>
        <v>15.1</v>
      </c>
      <c r="I23" s="41">
        <f t="shared" si="13"/>
        <v>15.1</v>
      </c>
      <c r="J23" s="42">
        <f t="shared" si="0"/>
        <v>0</v>
      </c>
      <c r="K23" s="41">
        <v>11.9</v>
      </c>
      <c r="L23" s="2">
        <f t="shared" si="1"/>
        <v>0</v>
      </c>
      <c r="M23" s="165">
        <v>13.9</v>
      </c>
      <c r="N23" s="170">
        <v>17.5</v>
      </c>
      <c r="O23" s="43"/>
      <c r="P23" s="65" t="s">
        <v>105</v>
      </c>
      <c r="Q23" s="41">
        <f t="shared" si="2"/>
        <v>1</v>
      </c>
      <c r="R23" s="44">
        <f t="shared" si="3"/>
        <v>0.4</v>
      </c>
      <c r="S23" s="58"/>
      <c r="T23" s="65">
        <v>0.4</v>
      </c>
      <c r="U23" s="41">
        <f t="shared" si="14"/>
        <v>0</v>
      </c>
      <c r="V23" s="41">
        <f t="shared" si="15"/>
        <v>0</v>
      </c>
      <c r="W23" s="41">
        <f t="shared" si="4"/>
        <v>0</v>
      </c>
      <c r="X23" s="41">
        <f t="shared" si="16"/>
        <v>1</v>
      </c>
      <c r="Y23" s="41">
        <f t="shared" si="17"/>
        <v>1</v>
      </c>
      <c r="Z23" s="59">
        <v>0</v>
      </c>
      <c r="AA23" s="66">
        <v>0</v>
      </c>
      <c r="AB23" s="67"/>
      <c r="AC23" s="67">
        <v>0</v>
      </c>
      <c r="AD23" s="68">
        <v>0</v>
      </c>
      <c r="AE23" s="49">
        <f t="shared" si="5"/>
        <v>0</v>
      </c>
      <c r="AF23" s="49">
        <f t="shared" si="6"/>
        <v>0</v>
      </c>
      <c r="AG23" s="69">
        <v>0</v>
      </c>
      <c r="AH23" s="51">
        <f t="shared" si="7"/>
        <v>0</v>
      </c>
      <c r="AI23" s="69">
        <v>0</v>
      </c>
      <c r="AJ23" s="50">
        <f t="shared" si="8"/>
        <v>0</v>
      </c>
      <c r="AK23" s="50">
        <f t="shared" si="9"/>
        <v>0</v>
      </c>
      <c r="AL23" s="69">
        <v>0</v>
      </c>
      <c r="AM23" s="69">
        <v>0</v>
      </c>
      <c r="AN23" s="70">
        <v>0</v>
      </c>
      <c r="AO23" s="83" t="s">
        <v>50</v>
      </c>
      <c r="AP23" s="84"/>
      <c r="AQ23" s="84"/>
      <c r="AR23" s="85"/>
    </row>
    <row r="24" spans="1:45" ht="14.1" customHeight="1" x14ac:dyDescent="0.25">
      <c r="A24" s="55">
        <v>20</v>
      </c>
      <c r="B24" s="56">
        <v>19.7</v>
      </c>
      <c r="C24" s="56">
        <v>22.8</v>
      </c>
      <c r="D24" s="41">
        <f t="shared" si="10"/>
        <v>22.8</v>
      </c>
      <c r="E24" s="41">
        <f t="shared" si="11"/>
        <v>22.8</v>
      </c>
      <c r="F24" s="56">
        <v>16.100000000000001</v>
      </c>
      <c r="G24" s="56">
        <v>16.100000000000001</v>
      </c>
      <c r="H24" s="41">
        <f t="shared" si="12"/>
        <v>16.100000000000001</v>
      </c>
      <c r="I24" s="41">
        <f t="shared" si="13"/>
        <v>16.100000000000001</v>
      </c>
      <c r="J24" s="42">
        <f t="shared" si="0"/>
        <v>0</v>
      </c>
      <c r="K24" s="41">
        <v>14</v>
      </c>
      <c r="L24" s="2">
        <f t="shared" si="1"/>
        <v>0</v>
      </c>
      <c r="M24" s="165">
        <v>16</v>
      </c>
      <c r="N24" s="170">
        <v>17.8</v>
      </c>
      <c r="O24" s="57"/>
      <c r="P24" s="56">
        <v>0</v>
      </c>
      <c r="Q24" s="41">
        <f t="shared" si="2"/>
        <v>0</v>
      </c>
      <c r="R24" s="44">
        <f t="shared" si="3"/>
        <v>0</v>
      </c>
      <c r="S24" s="58"/>
      <c r="T24" s="56">
        <v>0</v>
      </c>
      <c r="U24" s="41">
        <f t="shared" si="14"/>
        <v>0</v>
      </c>
      <c r="V24" s="41">
        <f t="shared" si="15"/>
        <v>0</v>
      </c>
      <c r="W24" s="41">
        <f t="shared" si="4"/>
        <v>0</v>
      </c>
      <c r="X24" s="41">
        <f t="shared" si="16"/>
        <v>0</v>
      </c>
      <c r="Y24" s="41">
        <f t="shared" si="17"/>
        <v>1</v>
      </c>
      <c r="Z24" s="59">
        <v>0</v>
      </c>
      <c r="AA24" s="59">
        <v>0</v>
      </c>
      <c r="AB24" s="60"/>
      <c r="AC24" s="60">
        <v>0</v>
      </c>
      <c r="AD24" s="61">
        <v>0</v>
      </c>
      <c r="AE24" s="62">
        <f t="shared" si="5"/>
        <v>0</v>
      </c>
      <c r="AF24" s="49">
        <f t="shared" si="6"/>
        <v>0</v>
      </c>
      <c r="AG24" s="63">
        <v>0</v>
      </c>
      <c r="AH24" s="62">
        <f t="shared" si="7"/>
        <v>0</v>
      </c>
      <c r="AI24" s="63">
        <v>0</v>
      </c>
      <c r="AJ24" s="50">
        <f t="shared" si="8"/>
        <v>0</v>
      </c>
      <c r="AK24" s="50">
        <f t="shared" si="9"/>
        <v>0</v>
      </c>
      <c r="AL24" s="63">
        <v>0</v>
      </c>
      <c r="AM24" s="63">
        <v>0</v>
      </c>
      <c r="AN24" s="64">
        <v>0</v>
      </c>
      <c r="AO24" s="193" t="s">
        <v>51</v>
      </c>
      <c r="AP24" s="193"/>
      <c r="AQ24" s="193"/>
      <c r="AR24" s="193"/>
    </row>
    <row r="25" spans="1:45" ht="14.1" customHeight="1" x14ac:dyDescent="0.25">
      <c r="A25" s="16">
        <v>21</v>
      </c>
      <c r="B25" s="65">
        <v>18.899999999999999</v>
      </c>
      <c r="C25" s="65">
        <v>26.1</v>
      </c>
      <c r="D25" s="41">
        <f t="shared" si="10"/>
        <v>26.1</v>
      </c>
      <c r="E25" s="41">
        <f t="shared" si="11"/>
        <v>26.1</v>
      </c>
      <c r="F25" s="65">
        <v>10.4</v>
      </c>
      <c r="G25" s="65">
        <v>18.8</v>
      </c>
      <c r="H25" s="41">
        <f t="shared" si="12"/>
        <v>10.4</v>
      </c>
      <c r="I25" s="41">
        <f t="shared" si="13"/>
        <v>10.4</v>
      </c>
      <c r="J25" s="42">
        <f t="shared" si="0"/>
        <v>0</v>
      </c>
      <c r="K25" s="41">
        <v>8</v>
      </c>
      <c r="L25" s="2">
        <f t="shared" si="1"/>
        <v>0</v>
      </c>
      <c r="M25" s="165">
        <v>11</v>
      </c>
      <c r="N25" s="170">
        <v>17.8</v>
      </c>
      <c r="O25" s="43"/>
      <c r="P25" s="65">
        <v>0</v>
      </c>
      <c r="Q25" s="86">
        <f t="shared" si="2"/>
        <v>0</v>
      </c>
      <c r="R25" s="87">
        <f t="shared" si="3"/>
        <v>0</v>
      </c>
      <c r="S25" s="58"/>
      <c r="T25" s="65">
        <v>0</v>
      </c>
      <c r="U25" s="41">
        <f t="shared" si="14"/>
        <v>0</v>
      </c>
      <c r="V25" s="41">
        <f t="shared" si="15"/>
        <v>0</v>
      </c>
      <c r="W25" s="41">
        <f t="shared" si="4"/>
        <v>0</v>
      </c>
      <c r="X25" s="41">
        <f t="shared" si="16"/>
        <v>0</v>
      </c>
      <c r="Y25" s="41">
        <f t="shared" si="17"/>
        <v>1</v>
      </c>
      <c r="Z25" s="59">
        <v>0</v>
      </c>
      <c r="AA25" s="66">
        <v>0</v>
      </c>
      <c r="AB25" s="67"/>
      <c r="AC25" s="67">
        <v>0</v>
      </c>
      <c r="AD25" s="68">
        <v>0</v>
      </c>
      <c r="AE25" s="49">
        <f t="shared" si="5"/>
        <v>0</v>
      </c>
      <c r="AF25" s="49">
        <f t="shared" si="6"/>
        <v>0</v>
      </c>
      <c r="AG25" s="69">
        <v>0</v>
      </c>
      <c r="AH25" s="51">
        <f t="shared" si="7"/>
        <v>0</v>
      </c>
      <c r="AI25" s="69">
        <v>0</v>
      </c>
      <c r="AJ25" s="50">
        <f t="shared" si="8"/>
        <v>0</v>
      </c>
      <c r="AK25" s="50">
        <f t="shared" si="9"/>
        <v>0</v>
      </c>
      <c r="AL25" s="69">
        <v>0</v>
      </c>
      <c r="AM25" s="69">
        <v>0</v>
      </c>
      <c r="AN25" s="70">
        <v>0</v>
      </c>
      <c r="AO25" s="83" t="s">
        <v>52</v>
      </c>
      <c r="AP25" s="84"/>
      <c r="AQ25" s="84"/>
      <c r="AR25" s="85"/>
    </row>
    <row r="26" spans="1:45" ht="14.1" customHeight="1" x14ac:dyDescent="0.25">
      <c r="A26" s="55">
        <v>22</v>
      </c>
      <c r="B26" s="56">
        <v>23.1</v>
      </c>
      <c r="C26" s="56">
        <v>27.3</v>
      </c>
      <c r="D26" s="41">
        <f t="shared" si="10"/>
        <v>27.3</v>
      </c>
      <c r="E26" s="41">
        <f t="shared" si="11"/>
        <v>27.3</v>
      </c>
      <c r="F26" s="56">
        <v>17.600000000000001</v>
      </c>
      <c r="G26" s="56">
        <v>22.3</v>
      </c>
      <c r="H26" s="41">
        <f t="shared" si="12"/>
        <v>17.600000000000001</v>
      </c>
      <c r="I26" s="41">
        <f t="shared" si="13"/>
        <v>17.600000000000001</v>
      </c>
      <c r="J26" s="42">
        <f t="shared" si="0"/>
        <v>0</v>
      </c>
      <c r="K26" s="41">
        <v>15.5</v>
      </c>
      <c r="L26" s="2">
        <f t="shared" si="1"/>
        <v>0</v>
      </c>
      <c r="M26" s="165">
        <v>16.3</v>
      </c>
      <c r="N26" s="170">
        <v>18.100000000000001</v>
      </c>
      <c r="O26" s="45"/>
      <c r="P26" s="56">
        <v>0.5</v>
      </c>
      <c r="Q26" s="41">
        <f t="shared" si="2"/>
        <v>1</v>
      </c>
      <c r="R26" s="44">
        <f t="shared" si="3"/>
        <v>0.5</v>
      </c>
      <c r="S26" s="58"/>
      <c r="T26" s="56">
        <v>0</v>
      </c>
      <c r="U26" s="41">
        <f t="shared" si="14"/>
        <v>0</v>
      </c>
      <c r="V26" s="41">
        <f t="shared" si="15"/>
        <v>0</v>
      </c>
      <c r="W26" s="41">
        <f>IF(SUM(Q26,T26)&gt;0.9,1,0)</f>
        <v>1</v>
      </c>
      <c r="X26" s="41">
        <f t="shared" si="16"/>
        <v>1</v>
      </c>
      <c r="Y26" s="41">
        <f t="shared" si="17"/>
        <v>1</v>
      </c>
      <c r="Z26" s="59">
        <v>0</v>
      </c>
      <c r="AA26" s="59">
        <v>0</v>
      </c>
      <c r="AB26" s="60"/>
      <c r="AC26" s="60">
        <v>0</v>
      </c>
      <c r="AD26" s="61">
        <v>0</v>
      </c>
      <c r="AE26" s="62">
        <f t="shared" si="5"/>
        <v>0</v>
      </c>
      <c r="AF26" s="49">
        <f t="shared" si="6"/>
        <v>0</v>
      </c>
      <c r="AG26" s="63">
        <v>0</v>
      </c>
      <c r="AH26" s="62">
        <f t="shared" si="7"/>
        <v>0</v>
      </c>
      <c r="AI26" s="63">
        <v>0</v>
      </c>
      <c r="AJ26" s="50">
        <f t="shared" si="8"/>
        <v>0</v>
      </c>
      <c r="AK26" s="50">
        <f t="shared" si="9"/>
        <v>0</v>
      </c>
      <c r="AL26" s="63">
        <v>0</v>
      </c>
      <c r="AM26" s="63">
        <v>0</v>
      </c>
      <c r="AN26" s="64">
        <v>0</v>
      </c>
      <c r="AO26" s="83" t="s">
        <v>53</v>
      </c>
      <c r="AP26" s="88"/>
      <c r="AQ26" s="88"/>
      <c r="AR26" s="85"/>
    </row>
    <row r="27" spans="1:45" ht="14.1" customHeight="1" x14ac:dyDescent="0.25">
      <c r="A27" s="16">
        <v>23</v>
      </c>
      <c r="B27" s="65">
        <v>25.2</v>
      </c>
      <c r="C27" s="65">
        <v>31.1</v>
      </c>
      <c r="D27" s="41">
        <f t="shared" si="10"/>
        <v>31.1</v>
      </c>
      <c r="E27" s="41">
        <f t="shared" si="11"/>
        <v>31.1</v>
      </c>
      <c r="F27" s="65">
        <v>17.399999999999999</v>
      </c>
      <c r="G27" s="65">
        <v>23.9</v>
      </c>
      <c r="H27" s="41">
        <f t="shared" si="12"/>
        <v>17.399999999999999</v>
      </c>
      <c r="I27" s="41">
        <f t="shared" si="13"/>
        <v>17.399999999999999</v>
      </c>
      <c r="J27" s="42">
        <f t="shared" si="0"/>
        <v>0</v>
      </c>
      <c r="K27" s="41">
        <v>15.6</v>
      </c>
      <c r="L27" s="2">
        <f t="shared" si="1"/>
        <v>0</v>
      </c>
      <c r="M27" s="165">
        <v>17</v>
      </c>
      <c r="N27" s="170">
        <v>18.8</v>
      </c>
      <c r="O27" s="43"/>
      <c r="P27" s="65">
        <v>0</v>
      </c>
      <c r="Q27" s="41">
        <f t="shared" si="2"/>
        <v>0</v>
      </c>
      <c r="R27" s="44">
        <f t="shared" si="3"/>
        <v>0</v>
      </c>
      <c r="S27" s="58"/>
      <c r="T27" s="65">
        <v>0</v>
      </c>
      <c r="U27" s="41">
        <f t="shared" si="14"/>
        <v>0</v>
      </c>
      <c r="V27" s="41">
        <f t="shared" si="15"/>
        <v>0</v>
      </c>
      <c r="W27" s="41">
        <f t="shared" ref="W27:W34" si="18">IF(SUM(P27,T27)&gt;0.9,1,0)</f>
        <v>0</v>
      </c>
      <c r="X27" s="41">
        <f t="shared" si="16"/>
        <v>0</v>
      </c>
      <c r="Y27" s="41">
        <f t="shared" si="17"/>
        <v>1</v>
      </c>
      <c r="Z27" s="59">
        <v>0</v>
      </c>
      <c r="AA27" s="66">
        <v>0</v>
      </c>
      <c r="AB27" s="67"/>
      <c r="AC27" s="67">
        <v>0</v>
      </c>
      <c r="AD27" s="68">
        <v>0</v>
      </c>
      <c r="AE27" s="49">
        <f t="shared" si="5"/>
        <v>0</v>
      </c>
      <c r="AF27" s="49">
        <f t="shared" si="6"/>
        <v>0</v>
      </c>
      <c r="AG27" s="69">
        <v>0</v>
      </c>
      <c r="AH27" s="51">
        <f t="shared" si="7"/>
        <v>0</v>
      </c>
      <c r="AI27" s="69">
        <v>0</v>
      </c>
      <c r="AJ27" s="50">
        <f t="shared" si="8"/>
        <v>0</v>
      </c>
      <c r="AK27" s="50">
        <f t="shared" si="9"/>
        <v>0</v>
      </c>
      <c r="AL27" s="69">
        <v>0</v>
      </c>
      <c r="AM27" s="69">
        <v>0</v>
      </c>
      <c r="AN27" s="70">
        <v>0</v>
      </c>
      <c r="AO27" s="89" t="s">
        <v>54</v>
      </c>
      <c r="AP27" s="84"/>
      <c r="AQ27" s="84"/>
      <c r="AR27" s="85"/>
    </row>
    <row r="28" spans="1:45" ht="14.1" customHeight="1" x14ac:dyDescent="0.25">
      <c r="A28" s="55">
        <v>24</v>
      </c>
      <c r="B28" s="56">
        <v>24.6</v>
      </c>
      <c r="C28" s="56">
        <v>30.7</v>
      </c>
      <c r="D28" s="41">
        <f t="shared" si="10"/>
        <v>30.7</v>
      </c>
      <c r="E28" s="41">
        <f t="shared" si="11"/>
        <v>30.7</v>
      </c>
      <c r="F28" s="56">
        <v>17.8</v>
      </c>
      <c r="G28" s="56">
        <v>23.4</v>
      </c>
      <c r="H28" s="41">
        <f t="shared" si="12"/>
        <v>17.8</v>
      </c>
      <c r="I28" s="41">
        <f t="shared" si="13"/>
        <v>17.8</v>
      </c>
      <c r="J28" s="42">
        <f t="shared" si="0"/>
        <v>0</v>
      </c>
      <c r="K28" s="41">
        <v>15.7</v>
      </c>
      <c r="L28" s="2">
        <f t="shared" si="1"/>
        <v>0</v>
      </c>
      <c r="M28" s="165">
        <v>17.7</v>
      </c>
      <c r="N28" s="170">
        <v>19.7</v>
      </c>
      <c r="O28" s="45"/>
      <c r="P28" s="56">
        <v>0</v>
      </c>
      <c r="Q28" s="41">
        <f t="shared" si="2"/>
        <v>0</v>
      </c>
      <c r="R28" s="44">
        <f t="shared" si="3"/>
        <v>0</v>
      </c>
      <c r="S28" s="58"/>
      <c r="T28" s="56">
        <v>0</v>
      </c>
      <c r="U28" s="41">
        <f t="shared" si="14"/>
        <v>0</v>
      </c>
      <c r="V28" s="41">
        <f t="shared" si="15"/>
        <v>0</v>
      </c>
      <c r="W28" s="41">
        <f t="shared" si="18"/>
        <v>0</v>
      </c>
      <c r="X28" s="41">
        <f t="shared" si="16"/>
        <v>0</v>
      </c>
      <c r="Y28" s="41">
        <f t="shared" si="17"/>
        <v>1</v>
      </c>
      <c r="Z28" s="59">
        <v>0</v>
      </c>
      <c r="AA28" s="59">
        <v>0</v>
      </c>
      <c r="AB28" s="60"/>
      <c r="AC28" s="60">
        <v>0</v>
      </c>
      <c r="AD28" s="61">
        <v>0</v>
      </c>
      <c r="AE28" s="62">
        <f t="shared" si="5"/>
        <v>0</v>
      </c>
      <c r="AF28" s="49">
        <f t="shared" si="6"/>
        <v>0</v>
      </c>
      <c r="AG28" s="63">
        <v>0</v>
      </c>
      <c r="AH28" s="62">
        <f t="shared" si="7"/>
        <v>0</v>
      </c>
      <c r="AI28" s="63">
        <v>0</v>
      </c>
      <c r="AJ28" s="50">
        <f t="shared" si="8"/>
        <v>0</v>
      </c>
      <c r="AK28" s="50">
        <f t="shared" si="9"/>
        <v>0</v>
      </c>
      <c r="AL28" s="63">
        <v>0</v>
      </c>
      <c r="AM28" s="63">
        <v>0</v>
      </c>
      <c r="AN28" s="64">
        <v>0</v>
      </c>
      <c r="AO28" s="83" t="s">
        <v>55</v>
      </c>
      <c r="AP28" s="88"/>
      <c r="AQ28" s="88"/>
      <c r="AR28" s="85"/>
    </row>
    <row r="29" spans="1:45" ht="14.1" customHeight="1" x14ac:dyDescent="0.25">
      <c r="A29" s="16">
        <v>25</v>
      </c>
      <c r="B29" s="65">
        <v>26.2</v>
      </c>
      <c r="C29" s="172">
        <v>32.200000000000003</v>
      </c>
      <c r="D29" s="41">
        <f t="shared" si="10"/>
        <v>32.200000000000003</v>
      </c>
      <c r="E29" s="41">
        <f t="shared" si="11"/>
        <v>32.200000000000003</v>
      </c>
      <c r="F29" s="65">
        <v>18.100000000000001</v>
      </c>
      <c r="G29" s="90">
        <v>26.1</v>
      </c>
      <c r="H29" s="41">
        <f t="shared" si="12"/>
        <v>18.100000000000001</v>
      </c>
      <c r="I29" s="41">
        <f t="shared" si="13"/>
        <v>18.100000000000001</v>
      </c>
      <c r="J29" s="42">
        <f t="shared" si="0"/>
        <v>0</v>
      </c>
      <c r="K29" s="41">
        <v>16.100000000000001</v>
      </c>
      <c r="L29" s="2">
        <f t="shared" si="1"/>
        <v>0</v>
      </c>
      <c r="M29" s="165">
        <v>17.8</v>
      </c>
      <c r="N29" s="170">
        <v>20.100000000000001</v>
      </c>
      <c r="O29" s="43"/>
      <c r="P29" s="65">
        <v>0</v>
      </c>
      <c r="Q29" s="41">
        <f t="shared" si="2"/>
        <v>1</v>
      </c>
      <c r="R29" s="44">
        <f t="shared" si="3"/>
        <v>0.6</v>
      </c>
      <c r="S29" s="58"/>
      <c r="T29" s="65">
        <v>0.6</v>
      </c>
      <c r="U29" s="41">
        <f t="shared" si="14"/>
        <v>0</v>
      </c>
      <c r="V29" s="41">
        <f t="shared" si="15"/>
        <v>0</v>
      </c>
      <c r="W29" s="41">
        <f t="shared" si="18"/>
        <v>0</v>
      </c>
      <c r="X29" s="41">
        <f t="shared" si="16"/>
        <v>1</v>
      </c>
      <c r="Y29" s="41">
        <f t="shared" si="17"/>
        <v>1</v>
      </c>
      <c r="Z29" s="59">
        <v>0</v>
      </c>
      <c r="AA29" s="66">
        <v>0</v>
      </c>
      <c r="AB29" s="67"/>
      <c r="AC29" s="67">
        <v>0</v>
      </c>
      <c r="AD29" s="68">
        <v>0</v>
      </c>
      <c r="AE29" s="49">
        <f t="shared" si="5"/>
        <v>0</v>
      </c>
      <c r="AF29" s="49">
        <f t="shared" si="6"/>
        <v>0</v>
      </c>
      <c r="AG29" s="69">
        <v>0</v>
      </c>
      <c r="AH29" s="51">
        <f t="shared" si="7"/>
        <v>0</v>
      </c>
      <c r="AI29" s="69">
        <v>0</v>
      </c>
      <c r="AJ29" s="50">
        <f t="shared" si="8"/>
        <v>0</v>
      </c>
      <c r="AK29" s="50">
        <f t="shared" si="9"/>
        <v>0</v>
      </c>
      <c r="AL29" s="69">
        <v>0</v>
      </c>
      <c r="AM29" s="69">
        <v>0</v>
      </c>
      <c r="AN29" s="70">
        <v>0</v>
      </c>
      <c r="AO29" s="83" t="s">
        <v>56</v>
      </c>
      <c r="AP29" s="84"/>
      <c r="AQ29" s="84"/>
      <c r="AR29" s="85"/>
    </row>
    <row r="30" spans="1:45" ht="14.1" customHeight="1" x14ac:dyDescent="0.25">
      <c r="A30" s="55">
        <v>26</v>
      </c>
      <c r="B30" s="56">
        <v>29.6</v>
      </c>
      <c r="C30" s="56">
        <v>31.2</v>
      </c>
      <c r="D30" s="41">
        <f t="shared" si="10"/>
        <v>31.2</v>
      </c>
      <c r="E30" s="41">
        <f t="shared" si="11"/>
        <v>31.2</v>
      </c>
      <c r="F30" s="56">
        <v>20.2</v>
      </c>
      <c r="G30" s="177">
        <v>18.600000000000001</v>
      </c>
      <c r="H30" s="41">
        <f t="shared" si="12"/>
        <v>18.600000000000001</v>
      </c>
      <c r="I30" s="41">
        <f t="shared" si="13"/>
        <v>18.600000000000001</v>
      </c>
      <c r="J30" s="42">
        <f t="shared" si="0"/>
        <v>0</v>
      </c>
      <c r="K30" s="41">
        <v>18.5</v>
      </c>
      <c r="L30" s="2">
        <f t="shared" si="1"/>
        <v>0</v>
      </c>
      <c r="M30" s="165">
        <v>19.899999999999999</v>
      </c>
      <c r="N30" s="178">
        <v>20.7</v>
      </c>
      <c r="O30" s="57"/>
      <c r="P30" s="56">
        <v>0</v>
      </c>
      <c r="Q30" s="41">
        <f t="shared" si="2"/>
        <v>0</v>
      </c>
      <c r="R30" s="44">
        <f t="shared" si="3"/>
        <v>0</v>
      </c>
      <c r="S30" s="58"/>
      <c r="T30" s="56">
        <v>0</v>
      </c>
      <c r="U30" s="41">
        <f t="shared" si="14"/>
        <v>0</v>
      </c>
      <c r="V30" s="41">
        <f t="shared" si="15"/>
        <v>0</v>
      </c>
      <c r="W30" s="41">
        <f t="shared" si="18"/>
        <v>0</v>
      </c>
      <c r="X30" s="41">
        <f t="shared" si="16"/>
        <v>0</v>
      </c>
      <c r="Y30" s="41">
        <f t="shared" si="17"/>
        <v>1</v>
      </c>
      <c r="Z30" s="59">
        <v>0</v>
      </c>
      <c r="AA30" s="59">
        <v>0</v>
      </c>
      <c r="AB30" s="60"/>
      <c r="AC30" s="60">
        <v>0</v>
      </c>
      <c r="AD30" s="61">
        <v>0</v>
      </c>
      <c r="AE30" s="62">
        <f t="shared" si="5"/>
        <v>0</v>
      </c>
      <c r="AF30" s="49">
        <f t="shared" si="6"/>
        <v>0</v>
      </c>
      <c r="AG30" s="63">
        <v>0</v>
      </c>
      <c r="AH30" s="62">
        <f t="shared" si="7"/>
        <v>0</v>
      </c>
      <c r="AI30" s="63">
        <v>0</v>
      </c>
      <c r="AJ30" s="50">
        <f t="shared" si="8"/>
        <v>0</v>
      </c>
      <c r="AK30" s="50">
        <f t="shared" si="9"/>
        <v>0</v>
      </c>
      <c r="AL30" s="63">
        <v>1</v>
      </c>
      <c r="AM30" s="63">
        <v>0</v>
      </c>
      <c r="AN30" s="64">
        <v>0</v>
      </c>
      <c r="AO30" s="83" t="s">
        <v>57</v>
      </c>
      <c r="AP30" s="84"/>
      <c r="AQ30" s="84"/>
      <c r="AR30" s="85"/>
      <c r="AS30" t="s">
        <v>106</v>
      </c>
    </row>
    <row r="31" spans="1:45" ht="14.1" customHeight="1" x14ac:dyDescent="0.25">
      <c r="A31" s="16">
        <v>27</v>
      </c>
      <c r="B31" s="65">
        <v>22.2</v>
      </c>
      <c r="C31" s="65">
        <v>27.4</v>
      </c>
      <c r="D31" s="41">
        <f t="shared" si="10"/>
        <v>27.4</v>
      </c>
      <c r="E31" s="41">
        <f t="shared" si="11"/>
        <v>27.4</v>
      </c>
      <c r="F31" s="65">
        <v>14.7</v>
      </c>
      <c r="G31" s="65">
        <v>21.4</v>
      </c>
      <c r="H31" s="41">
        <f t="shared" si="12"/>
        <v>14.7</v>
      </c>
      <c r="I31" s="41">
        <f t="shared" si="13"/>
        <v>14.7</v>
      </c>
      <c r="J31" s="42">
        <f t="shared" si="0"/>
        <v>0</v>
      </c>
      <c r="K31" s="41">
        <v>12.2</v>
      </c>
      <c r="L31" s="2">
        <f t="shared" si="1"/>
        <v>0</v>
      </c>
      <c r="M31" s="165">
        <v>14.7</v>
      </c>
      <c r="N31" s="174">
        <v>20.7</v>
      </c>
      <c r="O31" s="71"/>
      <c r="P31" s="65">
        <v>0</v>
      </c>
      <c r="Q31" s="41">
        <f t="shared" si="2"/>
        <v>1</v>
      </c>
      <c r="R31" s="44">
        <f t="shared" si="3"/>
        <v>1</v>
      </c>
      <c r="S31" s="58"/>
      <c r="T31" s="65">
        <v>1</v>
      </c>
      <c r="U31" s="41">
        <f t="shared" si="14"/>
        <v>0</v>
      </c>
      <c r="V31" s="41">
        <f t="shared" si="15"/>
        <v>0</v>
      </c>
      <c r="W31" s="41">
        <f t="shared" si="18"/>
        <v>1</v>
      </c>
      <c r="X31" s="41">
        <f t="shared" si="16"/>
        <v>1</v>
      </c>
      <c r="Y31" s="41">
        <f t="shared" si="17"/>
        <v>1</v>
      </c>
      <c r="Z31" s="66">
        <v>0</v>
      </c>
      <c r="AA31" s="66">
        <v>0</v>
      </c>
      <c r="AB31" s="67"/>
      <c r="AC31" s="67">
        <v>0</v>
      </c>
      <c r="AD31" s="68">
        <v>0</v>
      </c>
      <c r="AE31" s="49">
        <f t="shared" si="5"/>
        <v>0</v>
      </c>
      <c r="AF31" s="49">
        <f t="shared" si="6"/>
        <v>0</v>
      </c>
      <c r="AG31" s="69">
        <v>0</v>
      </c>
      <c r="AH31" s="51">
        <f t="shared" si="7"/>
        <v>0</v>
      </c>
      <c r="AI31" s="69">
        <v>0</v>
      </c>
      <c r="AJ31" s="50">
        <f t="shared" si="8"/>
        <v>0</v>
      </c>
      <c r="AK31" s="50">
        <f t="shared" si="9"/>
        <v>0</v>
      </c>
      <c r="AL31" s="69">
        <v>0</v>
      </c>
      <c r="AM31" s="69">
        <v>0</v>
      </c>
      <c r="AN31" s="70">
        <v>0</v>
      </c>
      <c r="AO31" s="193" t="s">
        <v>58</v>
      </c>
      <c r="AP31" s="193"/>
      <c r="AQ31" s="193"/>
      <c r="AR31" s="193"/>
    </row>
    <row r="32" spans="1:45" ht="14.1" customHeight="1" x14ac:dyDescent="0.25">
      <c r="A32" s="55">
        <v>28</v>
      </c>
      <c r="B32" s="56">
        <v>21.4</v>
      </c>
      <c r="C32" s="56">
        <v>21.9</v>
      </c>
      <c r="D32" s="41">
        <f t="shared" si="10"/>
        <v>21.9</v>
      </c>
      <c r="E32" s="41">
        <f t="shared" si="11"/>
        <v>21.9</v>
      </c>
      <c r="F32" s="56">
        <v>15.7</v>
      </c>
      <c r="G32" s="56">
        <v>14.4</v>
      </c>
      <c r="H32" s="41">
        <f t="shared" si="12"/>
        <v>14.4</v>
      </c>
      <c r="I32" s="41">
        <f t="shared" si="13"/>
        <v>14.4</v>
      </c>
      <c r="J32" s="42">
        <f t="shared" si="0"/>
        <v>0</v>
      </c>
      <c r="K32" s="41">
        <v>14.9</v>
      </c>
      <c r="L32" s="2">
        <f t="shared" si="1"/>
        <v>0</v>
      </c>
      <c r="M32" s="165">
        <v>16.600000000000001</v>
      </c>
      <c r="N32" s="170">
        <v>20.399999999999999</v>
      </c>
      <c r="O32" s="45"/>
      <c r="P32" s="56">
        <v>0</v>
      </c>
      <c r="Q32" s="41">
        <f t="shared" si="2"/>
        <v>0</v>
      </c>
      <c r="R32" s="44">
        <f t="shared" si="3"/>
        <v>0</v>
      </c>
      <c r="S32" s="58"/>
      <c r="T32" s="56">
        <v>0</v>
      </c>
      <c r="U32" s="41">
        <f t="shared" si="14"/>
        <v>0</v>
      </c>
      <c r="V32" s="41">
        <f t="shared" si="15"/>
        <v>0</v>
      </c>
      <c r="W32" s="41">
        <f t="shared" si="18"/>
        <v>0</v>
      </c>
      <c r="X32" s="41">
        <f t="shared" si="16"/>
        <v>0</v>
      </c>
      <c r="Y32" s="41">
        <f t="shared" si="17"/>
        <v>1</v>
      </c>
      <c r="Z32" s="59">
        <v>0</v>
      </c>
      <c r="AA32" s="59">
        <v>0</v>
      </c>
      <c r="AB32" s="60"/>
      <c r="AC32" s="60">
        <v>0</v>
      </c>
      <c r="AD32" s="61">
        <v>0</v>
      </c>
      <c r="AE32" s="49">
        <f t="shared" si="5"/>
        <v>0</v>
      </c>
      <c r="AF32" s="49">
        <f t="shared" si="6"/>
        <v>0</v>
      </c>
      <c r="AG32" s="63">
        <v>0</v>
      </c>
      <c r="AH32" s="62">
        <f t="shared" si="7"/>
        <v>0</v>
      </c>
      <c r="AI32" s="63">
        <v>0</v>
      </c>
      <c r="AJ32" s="50">
        <f t="shared" si="8"/>
        <v>0</v>
      </c>
      <c r="AK32" s="50">
        <f t="shared" si="9"/>
        <v>0</v>
      </c>
      <c r="AL32" s="63">
        <v>0</v>
      </c>
      <c r="AM32" s="63">
        <v>0</v>
      </c>
      <c r="AN32" s="64">
        <v>0</v>
      </c>
      <c r="AO32" s="83" t="s">
        <v>59</v>
      </c>
      <c r="AP32" s="84"/>
      <c r="AQ32" s="84"/>
      <c r="AR32" s="85"/>
    </row>
    <row r="33" spans="1:44" ht="14.1" customHeight="1" x14ac:dyDescent="0.25">
      <c r="A33" s="26">
        <v>29</v>
      </c>
      <c r="B33" s="91">
        <v>16.2</v>
      </c>
      <c r="C33" s="91">
        <v>19.3</v>
      </c>
      <c r="D33" s="41">
        <f t="shared" si="10"/>
        <v>19.3</v>
      </c>
      <c r="E33" s="41">
        <f t="shared" si="11"/>
        <v>19.3</v>
      </c>
      <c r="F33" s="91">
        <v>11.3</v>
      </c>
      <c r="G33" s="91">
        <v>14.4</v>
      </c>
      <c r="H33" s="41">
        <f t="shared" si="12"/>
        <v>11.3</v>
      </c>
      <c r="I33" s="41">
        <f t="shared" si="13"/>
        <v>11.3</v>
      </c>
      <c r="J33" s="42">
        <f t="shared" si="0"/>
        <v>0</v>
      </c>
      <c r="K33" s="41">
        <v>8.1999999999999993</v>
      </c>
      <c r="L33" s="2">
        <f t="shared" si="1"/>
        <v>0</v>
      </c>
      <c r="M33" s="165">
        <v>10.5</v>
      </c>
      <c r="N33" s="170">
        <v>19.600000000000001</v>
      </c>
      <c r="O33" s="58"/>
      <c r="P33" s="91">
        <v>0</v>
      </c>
      <c r="Q33" s="41">
        <f t="shared" si="2"/>
        <v>0</v>
      </c>
      <c r="R33" s="44">
        <f t="shared" si="3"/>
        <v>0</v>
      </c>
      <c r="S33" s="58"/>
      <c r="T33" s="91">
        <v>0</v>
      </c>
      <c r="U33" s="41">
        <f t="shared" si="14"/>
        <v>0</v>
      </c>
      <c r="V33" s="41">
        <f t="shared" si="15"/>
        <v>0</v>
      </c>
      <c r="W33" s="41">
        <f t="shared" si="18"/>
        <v>0</v>
      </c>
      <c r="X33" s="41">
        <f t="shared" si="16"/>
        <v>0</v>
      </c>
      <c r="Y33" s="41">
        <f t="shared" si="17"/>
        <v>1</v>
      </c>
      <c r="Z33" s="92">
        <v>0</v>
      </c>
      <c r="AA33" s="92">
        <v>0</v>
      </c>
      <c r="AB33" s="93"/>
      <c r="AC33" s="93">
        <v>0</v>
      </c>
      <c r="AD33" s="94">
        <v>0</v>
      </c>
      <c r="AE33" s="49">
        <f t="shared" si="5"/>
        <v>0</v>
      </c>
      <c r="AF33" s="49">
        <f t="shared" si="6"/>
        <v>0</v>
      </c>
      <c r="AG33" s="95">
        <v>0</v>
      </c>
      <c r="AH33" s="62">
        <f t="shared" si="7"/>
        <v>0</v>
      </c>
      <c r="AI33" s="95">
        <v>0</v>
      </c>
      <c r="AJ33" s="50">
        <f t="shared" si="8"/>
        <v>0</v>
      </c>
      <c r="AK33" s="50">
        <f t="shared" si="9"/>
        <v>0</v>
      </c>
      <c r="AL33" s="95">
        <v>0</v>
      </c>
      <c r="AM33" s="95">
        <v>0</v>
      </c>
      <c r="AN33" s="96">
        <v>0</v>
      </c>
      <c r="AO33" s="193" t="s">
        <v>60</v>
      </c>
      <c r="AP33" s="193"/>
      <c r="AQ33" s="193"/>
      <c r="AR33" s="193"/>
    </row>
    <row r="34" spans="1:44" ht="14.1" customHeight="1" x14ac:dyDescent="0.25">
      <c r="A34" s="26">
        <v>30</v>
      </c>
      <c r="B34" s="91">
        <v>18.899999999999999</v>
      </c>
      <c r="C34" s="91">
        <v>21.7</v>
      </c>
      <c r="D34" s="41">
        <f t="shared" si="10"/>
        <v>21.7</v>
      </c>
      <c r="E34" s="41">
        <f t="shared" si="11"/>
        <v>21.7</v>
      </c>
      <c r="F34" s="91">
        <v>12.1</v>
      </c>
      <c r="G34" s="91">
        <v>15.9</v>
      </c>
      <c r="H34" s="41">
        <f t="shared" si="12"/>
        <v>12.1</v>
      </c>
      <c r="I34" s="41">
        <f t="shared" si="13"/>
        <v>12.1</v>
      </c>
      <c r="J34" s="42">
        <f t="shared" si="0"/>
        <v>0</v>
      </c>
      <c r="K34" s="41">
        <v>10</v>
      </c>
      <c r="L34" s="2">
        <f t="shared" si="1"/>
        <v>0</v>
      </c>
      <c r="M34" s="165">
        <v>12.7</v>
      </c>
      <c r="N34" s="170">
        <v>18.899999999999999</v>
      </c>
      <c r="O34" s="58"/>
      <c r="P34" s="91" t="s">
        <v>105</v>
      </c>
      <c r="Q34" s="41">
        <f t="shared" si="2"/>
        <v>0</v>
      </c>
      <c r="R34" s="44">
        <f t="shared" si="3"/>
        <v>0</v>
      </c>
      <c r="S34" s="58"/>
      <c r="T34" s="91">
        <v>0</v>
      </c>
      <c r="U34" s="41">
        <f t="shared" si="14"/>
        <v>0</v>
      </c>
      <c r="V34" s="41">
        <f t="shared" si="15"/>
        <v>0</v>
      </c>
      <c r="W34" s="41">
        <f t="shared" si="18"/>
        <v>0</v>
      </c>
      <c r="X34" s="41">
        <f t="shared" si="16"/>
        <v>0</v>
      </c>
      <c r="Y34" s="41">
        <f t="shared" si="17"/>
        <v>1</v>
      </c>
      <c r="Z34" s="92">
        <v>0</v>
      </c>
      <c r="AA34" s="92">
        <v>0</v>
      </c>
      <c r="AB34" s="93"/>
      <c r="AC34" s="93">
        <v>0</v>
      </c>
      <c r="AD34" s="94">
        <v>0</v>
      </c>
      <c r="AE34" s="49">
        <f t="shared" si="5"/>
        <v>0</v>
      </c>
      <c r="AF34" s="49">
        <f t="shared" si="6"/>
        <v>0</v>
      </c>
      <c r="AG34" s="95">
        <v>0</v>
      </c>
      <c r="AH34" s="62">
        <f t="shared" si="7"/>
        <v>0</v>
      </c>
      <c r="AI34" s="95">
        <v>0</v>
      </c>
      <c r="AJ34" s="50">
        <f t="shared" si="8"/>
        <v>0</v>
      </c>
      <c r="AK34" s="50">
        <f t="shared" si="9"/>
        <v>0</v>
      </c>
      <c r="AL34" s="95">
        <v>0</v>
      </c>
      <c r="AM34" s="95">
        <v>0</v>
      </c>
      <c r="AN34" s="96">
        <v>0</v>
      </c>
      <c r="AO34" s="80" t="s">
        <v>61</v>
      </c>
      <c r="AP34" s="97"/>
      <c r="AQ34" s="97"/>
      <c r="AR34" s="98"/>
    </row>
    <row r="35" spans="1:44" ht="14.1" customHeight="1" x14ac:dyDescent="0.25">
      <c r="A35" s="26"/>
      <c r="B35" s="91"/>
      <c r="C35" s="91"/>
      <c r="D35" s="91"/>
      <c r="E35" s="91"/>
      <c r="F35" s="91"/>
      <c r="G35" s="91"/>
      <c r="H35" s="91"/>
      <c r="I35" s="65"/>
      <c r="J35" s="42"/>
      <c r="K35" s="56"/>
      <c r="M35" s="165"/>
      <c r="N35" s="162"/>
      <c r="O35" s="58"/>
      <c r="P35" s="91"/>
      <c r="Q35" s="41"/>
      <c r="R35" s="44"/>
      <c r="S35" s="58"/>
      <c r="T35" s="91"/>
      <c r="U35" s="65"/>
      <c r="V35" s="65"/>
      <c r="W35" s="41"/>
      <c r="X35" s="41"/>
      <c r="Y35" s="65"/>
      <c r="Z35" s="92"/>
      <c r="AA35" s="92"/>
      <c r="AB35" s="93"/>
      <c r="AC35" s="93"/>
      <c r="AD35" s="94"/>
      <c r="AE35" s="49"/>
      <c r="AF35" s="49"/>
      <c r="AG35" s="95"/>
      <c r="AH35" s="62"/>
      <c r="AI35" s="95"/>
      <c r="AJ35" s="50"/>
      <c r="AK35" s="50"/>
      <c r="AL35" s="95"/>
      <c r="AM35" s="95"/>
      <c r="AN35" s="96"/>
      <c r="AO35" s="193" t="s">
        <v>62</v>
      </c>
      <c r="AP35" s="193"/>
      <c r="AQ35" s="193"/>
      <c r="AR35" s="193"/>
    </row>
    <row r="36" spans="1:44" ht="14.1" customHeight="1" x14ac:dyDescent="0.25">
      <c r="A36" s="26"/>
      <c r="B36" s="91"/>
      <c r="C36" s="91"/>
      <c r="D36" s="91"/>
      <c r="E36" s="91"/>
      <c r="F36" s="91"/>
      <c r="G36" s="91"/>
      <c r="H36" s="91"/>
      <c r="I36" s="91"/>
      <c r="J36" s="99"/>
      <c r="K36" s="91"/>
      <c r="M36" s="165"/>
      <c r="N36" s="162"/>
      <c r="O36" s="100"/>
      <c r="P36" s="91"/>
      <c r="Q36" s="91"/>
      <c r="R36" s="101"/>
      <c r="S36" s="100"/>
      <c r="T36" s="91"/>
      <c r="U36" s="91"/>
      <c r="V36" s="91"/>
      <c r="W36" s="56"/>
      <c r="X36" s="56"/>
      <c r="Y36" s="91"/>
      <c r="Z36" s="102" t="s">
        <v>64</v>
      </c>
      <c r="AA36" s="92" t="s">
        <v>65</v>
      </c>
      <c r="AB36" s="93" t="s">
        <v>65</v>
      </c>
      <c r="AC36" s="93" t="s">
        <v>65</v>
      </c>
      <c r="AD36" s="92" t="s">
        <v>65</v>
      </c>
      <c r="AE36" s="103"/>
      <c r="AF36" s="104"/>
      <c r="AG36" s="93" t="s">
        <v>65</v>
      </c>
      <c r="AH36" s="93"/>
      <c r="AI36" s="93" t="s">
        <v>65</v>
      </c>
      <c r="AJ36" s="93"/>
      <c r="AK36" s="93"/>
      <c r="AL36" s="95" t="s">
        <v>65</v>
      </c>
      <c r="AM36" s="95" t="s">
        <v>65</v>
      </c>
      <c r="AN36" s="96" t="s">
        <v>65</v>
      </c>
      <c r="AO36" s="83" t="s">
        <v>63</v>
      </c>
      <c r="AP36" s="84"/>
      <c r="AQ36" s="84"/>
      <c r="AR36" s="85"/>
    </row>
    <row r="37" spans="1:44" ht="14.1" customHeight="1" x14ac:dyDescent="0.25">
      <c r="A37" s="105" t="s">
        <v>67</v>
      </c>
      <c r="B37" s="106">
        <f t="shared" ref="B37:H37" si="19">SUM(B5:B34)</f>
        <v>538.79999999999995</v>
      </c>
      <c r="C37" s="106">
        <f t="shared" si="19"/>
        <v>660.30000000000018</v>
      </c>
      <c r="D37" s="106">
        <f>SUM(D5:D34)</f>
        <v>660.30000000000018</v>
      </c>
      <c r="E37" s="106">
        <f t="shared" si="19"/>
        <v>660.30000000000018</v>
      </c>
      <c r="F37" s="106">
        <f t="shared" si="19"/>
        <v>383.90000000000003</v>
      </c>
      <c r="G37" s="106">
        <f t="shared" si="19"/>
        <v>466.59999999999997</v>
      </c>
      <c r="H37" s="106">
        <f t="shared" si="19"/>
        <v>380.60000000000008</v>
      </c>
      <c r="I37" s="106">
        <f>SUM(I5:I34)</f>
        <v>380.60000000000008</v>
      </c>
      <c r="J37" s="107"/>
      <c r="K37" s="106">
        <f>SUM(K5:K34)</f>
        <v>323.49999999999994</v>
      </c>
      <c r="M37" s="166">
        <f>SUM(M5:M34)</f>
        <v>372.1</v>
      </c>
      <c r="N37" s="164">
        <f>SUM(N5:N34)</f>
        <v>520.80000000000007</v>
      </c>
      <c r="O37" s="108"/>
      <c r="P37" s="109">
        <f>SUM(P5:P34)</f>
        <v>47.2</v>
      </c>
      <c r="Q37" s="106"/>
      <c r="R37" s="110"/>
      <c r="S37" s="108"/>
      <c r="T37" s="106">
        <f>SUM(T5:T34)</f>
        <v>31.400000000000002</v>
      </c>
      <c r="U37" s="106"/>
      <c r="V37" s="106"/>
      <c r="W37" s="106"/>
      <c r="X37" s="106">
        <f>SUM(X5:X34)</f>
        <v>17</v>
      </c>
      <c r="Y37" s="106">
        <f>SUM(Y5:Y34)</f>
        <v>30</v>
      </c>
      <c r="Z37" s="111"/>
      <c r="AA37" s="111"/>
      <c r="AB37" s="112"/>
      <c r="AC37" s="112"/>
      <c r="AD37" s="113">
        <f>SUM(AF5:AF34)</f>
        <v>0</v>
      </c>
      <c r="AE37" s="114"/>
      <c r="AF37" s="114"/>
      <c r="AG37" s="114">
        <f>SUM(AG5:AG34)</f>
        <v>0</v>
      </c>
      <c r="AH37" s="114"/>
      <c r="AI37" s="114">
        <f>SUM(AJ5:AJ34)</f>
        <v>0</v>
      </c>
      <c r="AJ37" s="115"/>
      <c r="AK37" s="115"/>
      <c r="AL37" s="114">
        <f>SUM(AL5:AL34)</f>
        <v>1</v>
      </c>
      <c r="AM37" s="114">
        <f>SUM(AM5:AM34)</f>
        <v>0</v>
      </c>
      <c r="AN37" s="116">
        <f>SUM(AN5:AN34)</f>
        <v>0</v>
      </c>
      <c r="AO37" s="83" t="s">
        <v>66</v>
      </c>
      <c r="AP37" s="84"/>
      <c r="AQ37" s="84"/>
      <c r="AR37" s="85"/>
    </row>
    <row r="38" spans="1:44" ht="14.1" customHeight="1" x14ac:dyDescent="0.25">
      <c r="A38" s="105" t="s">
        <v>69</v>
      </c>
      <c r="B38" s="106">
        <f t="shared" ref="B38:H38" si="20">AVERAGE(B5:B34)</f>
        <v>17.959999999999997</v>
      </c>
      <c r="C38" s="106">
        <f t="shared" si="20"/>
        <v>22.010000000000005</v>
      </c>
      <c r="D38" s="106">
        <f>AVERAGE(D5:D34)</f>
        <v>22.010000000000005</v>
      </c>
      <c r="E38" s="106">
        <f t="shared" si="20"/>
        <v>22.010000000000005</v>
      </c>
      <c r="F38" s="106">
        <f t="shared" si="20"/>
        <v>12.796666666666669</v>
      </c>
      <c r="G38" s="106">
        <f t="shared" si="20"/>
        <v>15.553333333333333</v>
      </c>
      <c r="H38" s="106">
        <f t="shared" si="20"/>
        <v>12.686666666666669</v>
      </c>
      <c r="I38" s="106">
        <f>AVERAGE(I5:I34)</f>
        <v>12.686666666666669</v>
      </c>
      <c r="J38" s="107"/>
      <c r="K38" s="106">
        <f>AVERAGE(K5:K34)</f>
        <v>10.783333333333331</v>
      </c>
      <c r="M38" s="164">
        <f>AVERAGE(M5:M34)</f>
        <v>12.403333333333334</v>
      </c>
      <c r="N38" s="164">
        <f>AVERAGE(N5:N34)</f>
        <v>17.360000000000003</v>
      </c>
      <c r="O38" s="108"/>
      <c r="P38" s="65"/>
      <c r="Q38" s="117"/>
      <c r="R38" s="110"/>
      <c r="S38" s="118"/>
      <c r="T38" s="106"/>
      <c r="U38" s="106"/>
      <c r="V38" s="106"/>
      <c r="W38" s="117"/>
      <c r="X38" s="106"/>
      <c r="Y38" s="106"/>
      <c r="Z38" s="119"/>
      <c r="AA38" s="111"/>
      <c r="AB38" s="112"/>
      <c r="AC38" s="112"/>
      <c r="AD38" s="120"/>
      <c r="AE38" s="121"/>
      <c r="AF38" s="121"/>
      <c r="AG38" s="121"/>
      <c r="AH38" s="121"/>
      <c r="AI38" s="114">
        <f>SUM(AK5:AK34)</f>
        <v>0</v>
      </c>
      <c r="AJ38" s="121"/>
      <c r="AK38" s="121"/>
      <c r="AL38" s="115"/>
      <c r="AM38" s="115"/>
      <c r="AN38" s="122"/>
      <c r="AO38" s="83" t="s">
        <v>68</v>
      </c>
      <c r="AP38" s="84"/>
      <c r="AQ38" s="84"/>
      <c r="AR38" s="85"/>
    </row>
    <row r="39" spans="1:44" ht="14.1" customHeight="1" x14ac:dyDescent="0.25">
      <c r="A39" s="105" t="s">
        <v>71</v>
      </c>
      <c r="B39" s="106">
        <f t="shared" ref="B39:H39" si="21">MAX(B5:B34)</f>
        <v>29.6</v>
      </c>
      <c r="C39" s="106">
        <f t="shared" si="21"/>
        <v>32.200000000000003</v>
      </c>
      <c r="D39" s="106">
        <f>MAX(D5:D34)</f>
        <v>32.200000000000003</v>
      </c>
      <c r="E39" s="106">
        <f t="shared" si="21"/>
        <v>32.200000000000003</v>
      </c>
      <c r="F39" s="106">
        <f t="shared" si="21"/>
        <v>20.2</v>
      </c>
      <c r="G39" s="106">
        <f t="shared" si="21"/>
        <v>26.1</v>
      </c>
      <c r="H39" s="106">
        <f t="shared" si="21"/>
        <v>18.600000000000001</v>
      </c>
      <c r="I39" s="106">
        <f>MAX(I5:I34)</f>
        <v>18.600000000000001</v>
      </c>
      <c r="J39" s="107"/>
      <c r="K39" s="106">
        <f>MAX(K5:K34)</f>
        <v>18.5</v>
      </c>
      <c r="M39" s="164">
        <f>MAX(M5:M34)</f>
        <v>19.899999999999999</v>
      </c>
      <c r="N39" s="164">
        <f>MAX(N5:N34)</f>
        <v>20.7</v>
      </c>
      <c r="O39" s="108"/>
      <c r="P39" s="123">
        <f>MAX(P5:P34)</f>
        <v>34</v>
      </c>
      <c r="Q39" s="106"/>
      <c r="R39" s="110"/>
      <c r="S39" s="108"/>
      <c r="T39" s="106">
        <f>MAX(T5:T34)</f>
        <v>8.4</v>
      </c>
      <c r="U39" s="106"/>
      <c r="V39" s="106"/>
      <c r="W39" s="106"/>
      <c r="X39" s="106"/>
      <c r="Y39" s="106"/>
      <c r="Z39" s="111"/>
      <c r="AA39" s="111"/>
      <c r="AB39" s="112"/>
      <c r="AC39" s="112"/>
      <c r="AD39" s="124"/>
      <c r="AE39" s="112"/>
      <c r="AF39" s="112"/>
      <c r="AG39" s="112"/>
      <c r="AH39" s="112"/>
      <c r="AI39" s="112"/>
      <c r="AJ39" s="112"/>
      <c r="AK39" s="112"/>
      <c r="AL39" s="114"/>
      <c r="AM39" s="114"/>
      <c r="AN39" s="116"/>
      <c r="AO39" s="193" t="s">
        <v>70</v>
      </c>
      <c r="AP39" s="193"/>
      <c r="AQ39" s="193"/>
      <c r="AR39" s="193"/>
    </row>
    <row r="40" spans="1:44" ht="14.1" customHeight="1" x14ac:dyDescent="0.25">
      <c r="A40" s="125" t="s">
        <v>73</v>
      </c>
      <c r="B40" s="126">
        <f t="shared" ref="B40:H40" si="22">MIN(B5:B34)</f>
        <v>10.4</v>
      </c>
      <c r="C40" s="126">
        <f t="shared" si="22"/>
        <v>16.3</v>
      </c>
      <c r="D40" s="126">
        <f>MIN(D5:D34)</f>
        <v>16.3</v>
      </c>
      <c r="E40" s="126">
        <f t="shared" si="22"/>
        <v>16.3</v>
      </c>
      <c r="F40" s="126">
        <f t="shared" si="22"/>
        <v>8</v>
      </c>
      <c r="G40" s="126">
        <f t="shared" si="22"/>
        <v>9.8000000000000007</v>
      </c>
      <c r="H40" s="126">
        <f t="shared" si="22"/>
        <v>8</v>
      </c>
      <c r="I40" s="126">
        <f>MIN(I5:I34)</f>
        <v>8</v>
      </c>
      <c r="J40" s="127"/>
      <c r="K40" s="126">
        <f>MIN(K5:K34)</f>
        <v>3.5</v>
      </c>
      <c r="M40" s="167">
        <f>MIN(M5:M34)</f>
        <v>5.4</v>
      </c>
      <c r="N40" s="164">
        <f>MIN(N5:N34)</f>
        <v>15.3</v>
      </c>
      <c r="O40" s="128"/>
      <c r="P40" s="129"/>
      <c r="Q40" s="130"/>
      <c r="R40" s="131"/>
      <c r="S40" s="132"/>
      <c r="T40" s="126"/>
      <c r="U40" s="126"/>
      <c r="V40" s="126"/>
      <c r="W40" s="130"/>
      <c r="X40" s="126"/>
      <c r="Y40" s="126"/>
      <c r="Z40" s="133"/>
      <c r="AA40" s="134"/>
      <c r="AB40" s="135"/>
      <c r="AC40" s="135"/>
      <c r="AD40" s="136"/>
      <c r="AE40" s="137"/>
      <c r="AF40" s="137"/>
      <c r="AG40" s="137"/>
      <c r="AH40" s="137"/>
      <c r="AI40" s="137"/>
      <c r="AJ40" s="137"/>
      <c r="AK40" s="137"/>
      <c r="AL40" s="138"/>
      <c r="AM40" s="138"/>
      <c r="AN40" s="139"/>
      <c r="AO40" s="83" t="s">
        <v>72</v>
      </c>
      <c r="AP40" s="84"/>
      <c r="AQ40" s="84"/>
      <c r="AR40" s="85"/>
    </row>
    <row r="41" spans="1:44" ht="14.1" customHeight="1" x14ac:dyDescent="0.25">
      <c r="A41" s="125"/>
      <c r="B41" s="126"/>
      <c r="C41" s="126"/>
      <c r="D41" s="126"/>
      <c r="E41" s="126"/>
      <c r="F41" s="126"/>
      <c r="G41" s="126"/>
      <c r="H41" s="126"/>
      <c r="I41" s="126"/>
      <c r="J41" s="127"/>
      <c r="K41" s="126"/>
      <c r="N41" s="163"/>
      <c r="O41" s="128"/>
      <c r="P41" s="140"/>
      <c r="Q41" s="130"/>
      <c r="R41" s="131"/>
      <c r="S41" s="132"/>
      <c r="T41" s="126"/>
      <c r="U41" s="126"/>
      <c r="V41" s="126"/>
      <c r="W41" s="130"/>
      <c r="X41" s="126"/>
      <c r="Y41" s="126"/>
      <c r="Z41" s="133"/>
      <c r="AA41" s="134"/>
      <c r="AB41" s="135"/>
      <c r="AC41" s="135"/>
      <c r="AD41" s="136"/>
      <c r="AE41" s="137"/>
      <c r="AF41" s="137"/>
      <c r="AG41" s="137"/>
      <c r="AH41" s="137"/>
      <c r="AI41" s="137"/>
      <c r="AJ41" s="137"/>
      <c r="AK41" s="137"/>
      <c r="AL41" s="138"/>
      <c r="AM41" s="138"/>
      <c r="AN41" s="139"/>
      <c r="AO41" s="83" t="s">
        <v>74</v>
      </c>
      <c r="AP41" s="84"/>
      <c r="AQ41" s="84"/>
      <c r="AR41" s="85"/>
    </row>
    <row r="42" spans="1:44" ht="36.6" customHeight="1" x14ac:dyDescent="0.25">
      <c r="A42" s="194" t="s">
        <v>75</v>
      </c>
      <c r="B42" s="194"/>
      <c r="C42" s="141">
        <f>D38</f>
        <v>22.010000000000005</v>
      </c>
      <c r="D42" s="141"/>
      <c r="E42" s="142"/>
      <c r="G42" s="195" t="s">
        <v>76</v>
      </c>
      <c r="H42" s="195"/>
      <c r="I42" s="195"/>
      <c r="J42" s="195"/>
      <c r="K42" s="195"/>
      <c r="L42" s="195"/>
      <c r="M42" s="195"/>
      <c r="N42" s="195"/>
      <c r="O42" s="195"/>
      <c r="P42" s="195"/>
      <c r="Q42" s="143"/>
      <c r="R42" s="144"/>
      <c r="S42" s="196">
        <f>C42-AP42</f>
        <v>2.7100000000000044</v>
      </c>
      <c r="T42" s="196"/>
      <c r="U42" s="157"/>
      <c r="V42" s="157"/>
      <c r="W42" s="6"/>
      <c r="X42" s="145"/>
      <c r="Y42" s="145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46" t="s">
        <v>77</v>
      </c>
      <c r="AP42" s="147">
        <v>19.3</v>
      </c>
      <c r="AQ42" s="6"/>
      <c r="AR42" s="6"/>
    </row>
    <row r="43" spans="1:44" ht="36.6" customHeight="1" x14ac:dyDescent="0.25">
      <c r="A43" s="195" t="s">
        <v>78</v>
      </c>
      <c r="B43" s="195"/>
      <c r="C43" s="141">
        <f>I38</f>
        <v>12.686666666666669</v>
      </c>
      <c r="D43" s="123"/>
      <c r="G43" s="195" t="s">
        <v>76</v>
      </c>
      <c r="H43" s="195"/>
      <c r="I43" s="195"/>
      <c r="J43" s="195"/>
      <c r="K43" s="195"/>
      <c r="L43" s="195"/>
      <c r="M43" s="195"/>
      <c r="N43" s="195"/>
      <c r="O43" s="195"/>
      <c r="P43" s="195"/>
      <c r="Q43" s="143"/>
      <c r="R43" s="144"/>
      <c r="S43" s="196">
        <f>C43-AP43</f>
        <v>3.1866666666666692</v>
      </c>
      <c r="T43" s="196"/>
      <c r="U43" s="157"/>
      <c r="V43" s="157"/>
      <c r="AO43" s="146" t="s">
        <v>79</v>
      </c>
      <c r="AP43" s="147">
        <v>9.5</v>
      </c>
    </row>
    <row r="44" spans="1:44" ht="36.6" customHeight="1" x14ac:dyDescent="0.25">
      <c r="A44" s="202" t="s">
        <v>80</v>
      </c>
      <c r="B44" s="202"/>
      <c r="C44" s="150">
        <f>AP10</f>
        <v>78.600000000000009</v>
      </c>
      <c r="D44" s="123"/>
      <c r="G44" s="202" t="s">
        <v>96</v>
      </c>
      <c r="H44" s="202"/>
      <c r="I44" s="202"/>
      <c r="J44" s="202"/>
      <c r="K44" s="202"/>
      <c r="L44" s="202"/>
      <c r="M44" s="202"/>
      <c r="N44" s="202"/>
      <c r="O44" s="202"/>
      <c r="P44" s="202"/>
      <c r="Q44" s="151"/>
      <c r="R44" s="152"/>
      <c r="S44" s="203">
        <f>(AP10/(AP44*(Y37/A34)))</f>
        <v>1.31</v>
      </c>
      <c r="T44" s="203"/>
      <c r="U44" s="158"/>
      <c r="V44" s="158"/>
      <c r="Z44" s="197" t="s">
        <v>95</v>
      </c>
      <c r="AA44" s="198"/>
      <c r="AB44" s="198"/>
      <c r="AC44" s="198"/>
      <c r="AD44" s="198"/>
      <c r="AE44" s="198"/>
      <c r="AF44" s="198"/>
      <c r="AG44" s="198"/>
      <c r="AH44" s="161"/>
      <c r="AI44" s="199">
        <f>AP10/AP44</f>
        <v>1.31</v>
      </c>
      <c r="AJ44" s="200"/>
      <c r="AK44" s="200"/>
      <c r="AL44" s="200"/>
      <c r="AM44" s="200"/>
      <c r="AN44" s="201"/>
      <c r="AO44" s="148" t="s">
        <v>81</v>
      </c>
      <c r="AP44" s="149">
        <v>60</v>
      </c>
    </row>
    <row r="45" spans="1:44" ht="30.75" customHeight="1" x14ac:dyDescent="0.25">
      <c r="A45" s="179" t="s">
        <v>82</v>
      </c>
      <c r="B45" s="179"/>
      <c r="C45" s="160">
        <f>(C42+C43)/2</f>
        <v>17.348333333333336</v>
      </c>
      <c r="D45" s="156"/>
      <c r="G45" s="179" t="s">
        <v>76</v>
      </c>
      <c r="H45" s="179"/>
      <c r="I45" s="179"/>
      <c r="J45" s="179"/>
      <c r="K45" s="179"/>
      <c r="L45" s="179"/>
      <c r="M45" s="179"/>
      <c r="N45" s="179"/>
      <c r="O45" s="179"/>
      <c r="P45" s="179"/>
      <c r="Q45" s="153"/>
      <c r="R45" s="154"/>
      <c r="S45" s="180">
        <f>C45-AP45</f>
        <v>2.9483333333333359</v>
      </c>
      <c r="T45" s="180"/>
      <c r="U45" s="159"/>
      <c r="V45" s="159"/>
      <c r="AO45" s="155" t="s">
        <v>83</v>
      </c>
      <c r="AP45" s="160">
        <f>(AP42+AP43)/2</f>
        <v>14.4</v>
      </c>
    </row>
  </sheetData>
  <sheetProtection selectLockedCells="1" selectUnlockedCells="1"/>
  <mergeCells count="32">
    <mergeCell ref="Z44:AG44"/>
    <mergeCell ref="AI44:AN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O24:AR24"/>
    <mergeCell ref="AO31:AR31"/>
    <mergeCell ref="AO33:AR33"/>
    <mergeCell ref="AO35:AR35"/>
    <mergeCell ref="AO39:AR39"/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2026-07-03T16:29:25Z</dcterms:modified>
</cp:coreProperties>
</file>