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375" documentId="8_{5F3CC825-94F8-4089-B588-3EA9DA8CE015}" xr6:coauthVersionLast="47" xr6:coauthVersionMax="47" xr10:uidLastSave="{74742160-2DDE-453B-841B-CD36BA45E2DD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<sst xmlns="http://schemas.openxmlformats.org/spreadsheetml/2006/main" count="129" uniqueCount="111">
  <si>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</si>
  <si>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</si>
  <si>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</si>
  <si>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</si>
  <si>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</si>
  <si>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</si>
  <si>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</si>
  <si>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</si>
  <si>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</si>
  <si>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</si>
  <si>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</si>
  <si>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</si>
  <si>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</si>
  <si>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</si>
  <si>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</si>
  <si>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</si>
  <si>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</si>
  <si>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</si>
  <si>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</si>
  <si>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</si>
  <si>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</si>
  <si>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</si>
  <si>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</si>
  <si>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</si>
  <si>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</si>
  <si>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</si>
  <si>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</si>
  <si>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</si>
  <si>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</si>
  <si>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</si>
  <si>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</si>
  <si>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</si>
  <si>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</si>
  <si>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</si>
  <si>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</si>
  <si>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</si>
  <si>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</si>
  <si>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</si>
  <si>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</si>
  <si>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</si>
  <si>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</si>
  <si>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</si>
  <si>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</si>
  <si>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</si>
  <si>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</si>
  <si>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</si>
  <si>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</si>
  <si>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</si>
  <si>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</si>
  <si>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</si>
  <si>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</si>
  <si>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</si>
  <si>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</si>
  <si>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</si>
  <si>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</si>
  <si>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</si>
  <si>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</si>
  <si>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</si>
  <si>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</si>
  <si>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</si>
  <si>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</si>
  <si>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</si>
  <si>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</si>
  <si>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</si>
  <si>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</si>
  <si>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</si>
  <si>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</si>
  <si>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</si>
  <si>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</si>
  <si>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</si>
  <si>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</si>
  <si>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</si>
  <si>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</si>
  <si>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</si>
  <si>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</si>
  <si>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</si>
  <si>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</si>
  <si>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</si>
  <si>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</si>
  <si>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</si>
  <si>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</si>
  <si>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</si>
  <si>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</si>
  <si>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</si>
  <si>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</si>
  <si>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</si>
  <si>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</si>
  <si>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</si>
  <si>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</si>
  <si>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</si>
  <si>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</si>
  <si>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</si>
  <si>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</si>
  <si>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</si>
  <si>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</si>
  <si>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</si>
  <si>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</si>
  <si>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</si>
  <si>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</si>
  <si>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30 cm Temp 0900</t>
  </si>
  <si>
    <t>Lowest Grass Min</t>
  </si>
  <si>
    <t>Grass Min  15-09</t>
  </si>
  <si>
    <t>Conc   Min    15-09</t>
  </si>
  <si>
    <t>Rain &gt; 0.1?</t>
  </si>
  <si>
    <t>MONTHLY RETURN OF DAILY OBSERVATIONS MADE AT BROMFIELD, SHROPSHIRE</t>
  </si>
  <si>
    <t>52.37N 02.79W, 146 metres AMSL</t>
  </si>
  <si>
    <t>MAY 2026</t>
  </si>
  <si>
    <t>XX</t>
  </si>
  <si>
    <t>Brief heavy rain shower around 1405 UTC.</t>
  </si>
  <si>
    <t>TR</t>
  </si>
  <si>
    <t>5,13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</si>
</sst>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0" borderId="12" xfId="0" applyNumberFormat="1" applyFill="1" applyBorder="1" applyAlignment="1">
      <alignment horizontal="right" vertical="center"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4" activePane="bottomLeft" state="frozen"/>
      <selection pane="bottomLeft" activeCell="C30" sqref="C30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6" t="s">
        <v>104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105</v>
      </c>
      <c r="AO1" s="177"/>
      <c r="AP1" s="177"/>
      <c r="AQ1" s="177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101</v>
      </c>
      <c r="L4" s="28" t="s">
        <v>15</v>
      </c>
      <c r="M4" s="28" t="s">
        <v>102</v>
      </c>
      <c r="N4" s="28" t="s">
        <v>99</v>
      </c>
      <c r="O4" s="183" t="s">
        <v>16</v>
      </c>
      <c r="P4" s="183"/>
      <c r="Q4" s="29" t="s">
        <v>93</v>
      </c>
      <c r="R4" s="30" t="s">
        <v>17</v>
      </c>
      <c r="S4" s="184" t="s">
        <v>18</v>
      </c>
      <c r="T4" s="184"/>
      <c r="U4" s="29" t="s">
        <v>89</v>
      </c>
      <c r="V4" s="29" t="s">
        <v>88</v>
      </c>
      <c r="W4" s="29" t="s">
        <v>87</v>
      </c>
      <c r="X4" s="27" t="s">
        <v>103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4" ht="14.1" customHeight="1" x14ac:dyDescent="0.25">
      <c r="A5" s="16">
        <v>1</v>
      </c>
      <c r="B5" s="41">
        <v>15.9</v>
      </c>
      <c r="C5" s="41">
        <v>18</v>
      </c>
      <c r="D5" s="41">
        <f>IF(OR(B5="",C5=""),"",MAX(B5,C5))</f>
        <v>18</v>
      </c>
      <c r="E5" s="41">
        <f>IF(B5="","",MAX(B5,C5))</f>
        <v>18</v>
      </c>
      <c r="F5" s="41">
        <v>6.6</v>
      </c>
      <c r="G5" s="41">
        <v>9.4</v>
      </c>
      <c r="H5" s="41">
        <f>IF(F5="","",MIN(F5,G5))</f>
        <v>6.6</v>
      </c>
      <c r="I5" s="41">
        <f>IF(OR(F5="",G5=""),"",MIN(F5,G5))</f>
        <v>6.6</v>
      </c>
      <c r="J5" s="42">
        <f t="shared" ref="J5:J35" si="0">IF(H5&lt;0,1,0)</f>
        <v>0</v>
      </c>
      <c r="K5" s="41">
        <v>2.8</v>
      </c>
      <c r="L5" s="2">
        <f t="shared" ref="L5:L35" si="1">IF(K5&lt;0,1,0)</f>
        <v>0</v>
      </c>
      <c r="M5" s="163">
        <v>5.3</v>
      </c>
      <c r="N5" s="170">
        <v>12.3</v>
      </c>
      <c r="O5" s="43"/>
      <c r="P5" s="41">
        <v>1.7</v>
      </c>
      <c r="Q5" s="41">
        <f t="shared" ref="Q5:Q35" si="2">IF(SUM(P5,T5)&gt;0.1,1,0)</f>
        <v>1</v>
      </c>
      <c r="R5" s="44">
        <f t="shared" ref="R5:R35" si="3">SUM(P5,T5)</f>
        <v>1.8</v>
      </c>
      <c r="S5" s="45" t="s">
        <v>107</v>
      </c>
      <c r="T5" s="41">
        <v>0.1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29.9</v>
      </c>
      <c r="AP5" s="53"/>
      <c r="AQ5" s="54">
        <v>25</v>
      </c>
      <c r="AR5" t="s">
        <v>108</v>
      </c>
    </row>
    <row r="6" spans="1:44" ht="12.75" customHeight="1" x14ac:dyDescent="0.25">
      <c r="A6" s="55">
        <v>2</v>
      </c>
      <c r="B6" s="56">
        <v>13.3</v>
      </c>
      <c r="C6" s="56">
        <v>17.600000000000001</v>
      </c>
      <c r="D6" s="41">
        <f t="shared" ref="D6:D35" si="9">IF(OR(B6="",C6=""),"",MAX(B6,C6))</f>
        <v>17.600000000000001</v>
      </c>
      <c r="E6" s="41">
        <f t="shared" ref="E6:E35" si="10">IF(B6="","",MAX(B6,C6))</f>
        <v>17.600000000000001</v>
      </c>
      <c r="F6" s="56">
        <v>5.3</v>
      </c>
      <c r="G6" s="56">
        <v>9.8000000000000007</v>
      </c>
      <c r="H6" s="41">
        <f t="shared" ref="H6:H35" si="11">IF(F6="","",MIN(F6,G6))</f>
        <v>5.3</v>
      </c>
      <c r="I6" s="41">
        <f t="shared" ref="I6:I35" si="12">IF(OR(F6="",G6=""),"",MIN(F6,G6))</f>
        <v>5.3</v>
      </c>
      <c r="J6" s="42">
        <f t="shared" si="0"/>
        <v>0</v>
      </c>
      <c r="K6" s="41">
        <v>1.1000000000000001</v>
      </c>
      <c r="L6" s="2">
        <f t="shared" si="1"/>
        <v>0</v>
      </c>
      <c r="M6" s="163">
        <v>3.5</v>
      </c>
      <c r="N6" s="159">
        <v>12.6</v>
      </c>
      <c r="O6" s="45"/>
      <c r="P6" s="56">
        <v>6.9</v>
      </c>
      <c r="Q6" s="41">
        <f t="shared" si="2"/>
        <v>1</v>
      </c>
      <c r="R6" s="44">
        <f t="shared" si="3"/>
        <v>7.4</v>
      </c>
      <c r="S6" s="58"/>
      <c r="T6" s="56">
        <v>0.5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0.8</v>
      </c>
      <c r="AP6" s="53"/>
      <c r="AQ6" s="54">
        <v>12</v>
      </c>
    </row>
    <row r="7" spans="1:44" ht="14.1" customHeight="1" x14ac:dyDescent="0.25">
      <c r="A7" s="16">
        <v>3</v>
      </c>
      <c r="B7" s="65">
        <v>13.2</v>
      </c>
      <c r="C7" s="65">
        <v>16.7</v>
      </c>
      <c r="D7" s="41">
        <f t="shared" si="9"/>
        <v>16.7</v>
      </c>
      <c r="E7" s="41">
        <f t="shared" si="10"/>
        <v>16.7</v>
      </c>
      <c r="F7" s="65">
        <v>9</v>
      </c>
      <c r="G7" s="65">
        <v>11.8</v>
      </c>
      <c r="H7" s="41">
        <f t="shared" si="11"/>
        <v>9</v>
      </c>
      <c r="I7" s="41">
        <f t="shared" si="12"/>
        <v>9</v>
      </c>
      <c r="J7" s="42">
        <f t="shared" si="0"/>
        <v>0</v>
      </c>
      <c r="K7" s="41">
        <v>7.3</v>
      </c>
      <c r="L7" s="2">
        <f t="shared" si="1"/>
        <v>0</v>
      </c>
      <c r="M7" s="163">
        <v>8.6</v>
      </c>
      <c r="N7" s="159">
        <v>12.8</v>
      </c>
      <c r="O7" s="43"/>
      <c r="P7" s="65">
        <v>0.2</v>
      </c>
      <c r="Q7" s="41">
        <f t="shared" si="2"/>
        <v>1</v>
      </c>
      <c r="R7" s="44">
        <f t="shared" si="3"/>
        <v>0.2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12.2</v>
      </c>
      <c r="AP7" s="53"/>
      <c r="AQ7" s="54" t="s">
        <v>110</v>
      </c>
    </row>
    <row r="8" spans="1:44" ht="12.75" customHeight="1" x14ac:dyDescent="0.25">
      <c r="A8" s="55">
        <v>4</v>
      </c>
      <c r="B8" s="56">
        <v>12.9</v>
      </c>
      <c r="C8" s="56">
        <v>16.399999999999999</v>
      </c>
      <c r="D8" s="41">
        <f t="shared" si="9"/>
        <v>16.399999999999999</v>
      </c>
      <c r="E8" s="41">
        <f t="shared" si="10"/>
        <v>16.399999999999999</v>
      </c>
      <c r="F8" s="56">
        <v>9.6999999999999993</v>
      </c>
      <c r="G8" s="56">
        <v>8.8000000000000007</v>
      </c>
      <c r="H8" s="41">
        <f t="shared" si="11"/>
        <v>8.8000000000000007</v>
      </c>
      <c r="I8" s="41">
        <f t="shared" si="12"/>
        <v>8.8000000000000007</v>
      </c>
      <c r="J8" s="42">
        <f t="shared" si="0"/>
        <v>0</v>
      </c>
      <c r="K8" s="41">
        <v>9.1999999999999993</v>
      </c>
      <c r="L8" s="2">
        <f t="shared" si="1"/>
        <v>0</v>
      </c>
      <c r="M8" s="163">
        <v>10.1</v>
      </c>
      <c r="N8" s="159">
        <v>13.1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/>
      <c r="T8" s="56">
        <v>0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12.2</v>
      </c>
      <c r="AP8" s="53"/>
      <c r="AQ8" s="54">
        <v>25</v>
      </c>
    </row>
    <row r="9" spans="1:44" ht="12.75" customHeight="1" x14ac:dyDescent="0.25">
      <c r="A9" s="16">
        <v>5</v>
      </c>
      <c r="B9" s="65">
        <v>11.7</v>
      </c>
      <c r="C9" s="167">
        <v>12.2</v>
      </c>
      <c r="D9" s="41">
        <f t="shared" si="9"/>
        <v>12.2</v>
      </c>
      <c r="E9" s="41">
        <f t="shared" si="10"/>
        <v>12.2</v>
      </c>
      <c r="F9" s="65">
        <v>6.6</v>
      </c>
      <c r="G9" s="65">
        <v>8.9</v>
      </c>
      <c r="H9" s="41">
        <f t="shared" si="11"/>
        <v>6.6</v>
      </c>
      <c r="I9" s="41">
        <f t="shared" si="12"/>
        <v>6.6</v>
      </c>
      <c r="J9" s="42">
        <f t="shared" si="0"/>
        <v>0</v>
      </c>
      <c r="K9" s="41">
        <v>3.5</v>
      </c>
      <c r="L9" s="2">
        <f t="shared" si="1"/>
        <v>0</v>
      </c>
      <c r="M9" s="163">
        <v>5.7</v>
      </c>
      <c r="N9" s="159">
        <v>13.2</v>
      </c>
      <c r="O9" s="43"/>
      <c r="P9" s="65">
        <v>0</v>
      </c>
      <c r="Q9" s="41">
        <f t="shared" si="2"/>
        <v>0</v>
      </c>
      <c r="R9" s="44">
        <f t="shared" si="3"/>
        <v>0</v>
      </c>
      <c r="S9" s="58"/>
      <c r="T9" s="65">
        <v>0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0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100</v>
      </c>
      <c r="AO9" s="4">
        <f>K40</f>
        <v>-1.8</v>
      </c>
      <c r="AP9" s="4"/>
      <c r="AQ9" s="54">
        <v>12</v>
      </c>
    </row>
    <row r="10" spans="1:44" ht="14.1" customHeight="1" x14ac:dyDescent="0.25">
      <c r="A10" s="55">
        <v>6</v>
      </c>
      <c r="B10" s="56">
        <v>9.1</v>
      </c>
      <c r="C10" s="56">
        <v>13.8</v>
      </c>
      <c r="D10" s="41">
        <f t="shared" si="9"/>
        <v>13.8</v>
      </c>
      <c r="E10" s="41">
        <f t="shared" si="10"/>
        <v>13.8</v>
      </c>
      <c r="F10" s="56">
        <v>5.9</v>
      </c>
      <c r="G10" s="56">
        <v>8.3000000000000007</v>
      </c>
      <c r="H10" s="41">
        <f t="shared" si="11"/>
        <v>5.9</v>
      </c>
      <c r="I10" s="41">
        <f t="shared" si="12"/>
        <v>5.9</v>
      </c>
      <c r="J10" s="42">
        <f t="shared" si="0"/>
        <v>0</v>
      </c>
      <c r="K10" s="41">
        <v>5</v>
      </c>
      <c r="L10" s="2">
        <f t="shared" si="1"/>
        <v>0</v>
      </c>
      <c r="M10" s="163">
        <v>6.7</v>
      </c>
      <c r="N10" s="159">
        <v>12.9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0</v>
      </c>
      <c r="Y10" s="41">
        <f t="shared" si="16"/>
        <v>1</v>
      </c>
      <c r="Z10" s="59">
        <v>0</v>
      </c>
      <c r="AA10" s="59">
        <v>1</v>
      </c>
      <c r="AB10" s="60"/>
      <c r="AC10" s="60">
        <v>0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47.599999999999994</v>
      </c>
      <c r="AP10" t="s">
        <v>37</v>
      </c>
      <c r="AQ10" s="54"/>
    </row>
    <row r="11" spans="1:44" ht="14.1" customHeight="1" x14ac:dyDescent="0.25">
      <c r="A11" s="72">
        <v>7</v>
      </c>
      <c r="B11" s="65">
        <v>8.6</v>
      </c>
      <c r="C11" s="65">
        <v>15.4</v>
      </c>
      <c r="D11" s="41">
        <f t="shared" si="9"/>
        <v>15.4</v>
      </c>
      <c r="E11" s="41">
        <f t="shared" si="10"/>
        <v>15.4</v>
      </c>
      <c r="F11" s="65">
        <v>5.7</v>
      </c>
      <c r="G11" s="65">
        <v>8.6</v>
      </c>
      <c r="H11" s="41">
        <f t="shared" si="11"/>
        <v>5.7</v>
      </c>
      <c r="I11" s="41">
        <f t="shared" si="12"/>
        <v>5.7</v>
      </c>
      <c r="J11" s="42">
        <f t="shared" si="0"/>
        <v>0</v>
      </c>
      <c r="K11" s="41">
        <v>5.4</v>
      </c>
      <c r="L11" s="2">
        <f t="shared" si="1"/>
        <v>0</v>
      </c>
      <c r="M11" s="163">
        <v>6.7</v>
      </c>
      <c r="N11" s="159">
        <v>12.9</v>
      </c>
      <c r="O11" s="43"/>
      <c r="P11" s="65">
        <v>1.1000000000000001</v>
      </c>
      <c r="Q11" s="41">
        <f t="shared" si="2"/>
        <v>1</v>
      </c>
      <c r="R11" s="44">
        <f t="shared" si="3"/>
        <v>1.1000000000000001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1.8740157480314958</v>
      </c>
      <c r="AP11" t="s">
        <v>39</v>
      </c>
      <c r="AQ11" s="54"/>
    </row>
    <row r="12" spans="1:44" ht="14.1" customHeight="1" x14ac:dyDescent="0.25">
      <c r="A12" s="55">
        <v>8</v>
      </c>
      <c r="B12" s="56">
        <v>13.4</v>
      </c>
      <c r="C12" s="56">
        <v>16.2</v>
      </c>
      <c r="D12" s="41">
        <f t="shared" si="9"/>
        <v>16.2</v>
      </c>
      <c r="E12" s="41">
        <f t="shared" si="10"/>
        <v>16.2</v>
      </c>
      <c r="F12" s="56">
        <v>6.9</v>
      </c>
      <c r="G12" s="56">
        <v>11.5</v>
      </c>
      <c r="H12" s="41">
        <f t="shared" si="11"/>
        <v>6.9</v>
      </c>
      <c r="I12" s="41">
        <f t="shared" si="12"/>
        <v>6.9</v>
      </c>
      <c r="J12" s="42">
        <f t="shared" si="0"/>
        <v>0</v>
      </c>
      <c r="K12" s="41">
        <v>5.7</v>
      </c>
      <c r="L12" s="2">
        <f t="shared" si="1"/>
        <v>0</v>
      </c>
      <c r="M12" s="163">
        <v>6.9</v>
      </c>
      <c r="N12" s="159">
        <v>12.8</v>
      </c>
      <c r="O12" s="45"/>
      <c r="P12" s="56">
        <v>0.8</v>
      </c>
      <c r="Q12" s="41">
        <f t="shared" si="2"/>
        <v>1</v>
      </c>
      <c r="R12" s="44">
        <f t="shared" si="3"/>
        <v>0.8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19.100000000000001</v>
      </c>
      <c r="AP12" t="s">
        <v>37</v>
      </c>
      <c r="AQ12" s="54">
        <v>18</v>
      </c>
    </row>
    <row r="13" spans="1:44" ht="14.1" customHeight="1" x14ac:dyDescent="0.25">
      <c r="A13" s="16">
        <v>9</v>
      </c>
      <c r="B13" s="65">
        <v>15</v>
      </c>
      <c r="C13" s="65">
        <v>18.100000000000001</v>
      </c>
      <c r="D13" s="41">
        <f t="shared" si="9"/>
        <v>18.100000000000001</v>
      </c>
      <c r="E13" s="41">
        <f t="shared" si="10"/>
        <v>18.100000000000001</v>
      </c>
      <c r="F13" s="65">
        <v>6.8</v>
      </c>
      <c r="G13" s="65">
        <v>11.3</v>
      </c>
      <c r="H13" s="41">
        <f t="shared" si="11"/>
        <v>6.8</v>
      </c>
      <c r="I13" s="41">
        <f t="shared" si="12"/>
        <v>6.8</v>
      </c>
      <c r="J13" s="42">
        <f t="shared" si="0"/>
        <v>0</v>
      </c>
      <c r="K13" s="41">
        <v>3.2</v>
      </c>
      <c r="L13" s="2">
        <f t="shared" si="1"/>
        <v>0</v>
      </c>
      <c r="M13" s="163">
        <v>5.8</v>
      </c>
      <c r="N13" s="159">
        <v>13.1</v>
      </c>
      <c r="O13" s="43"/>
      <c r="P13" s="65" t="s">
        <v>109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4" ht="14.1" customHeight="1" x14ac:dyDescent="0.25">
      <c r="A14" s="55">
        <v>10</v>
      </c>
      <c r="B14" s="56">
        <v>11.4</v>
      </c>
      <c r="C14" s="56">
        <v>13.8</v>
      </c>
      <c r="D14" s="41">
        <f t="shared" si="9"/>
        <v>13.8</v>
      </c>
      <c r="E14" s="41">
        <f t="shared" si="10"/>
        <v>13.8</v>
      </c>
      <c r="F14" s="56">
        <v>7.1</v>
      </c>
      <c r="G14" s="56">
        <v>7.2</v>
      </c>
      <c r="H14" s="41">
        <f t="shared" si="11"/>
        <v>7.1</v>
      </c>
      <c r="I14" s="41">
        <f t="shared" si="12"/>
        <v>7.1</v>
      </c>
      <c r="J14" s="42">
        <f t="shared" si="0"/>
        <v>0</v>
      </c>
      <c r="K14" s="41">
        <v>7.1</v>
      </c>
      <c r="L14" s="2">
        <f t="shared" si="1"/>
        <v>0</v>
      </c>
      <c r="M14" s="163">
        <v>8</v>
      </c>
      <c r="N14" s="159">
        <v>13.4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 t="s">
        <v>109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4" ht="14.1" customHeight="1" x14ac:dyDescent="0.25">
      <c r="A15" s="16">
        <v>11</v>
      </c>
      <c r="B15" s="65">
        <v>12</v>
      </c>
      <c r="C15" s="65">
        <v>12.7</v>
      </c>
      <c r="D15" s="41">
        <f t="shared" si="9"/>
        <v>12.7</v>
      </c>
      <c r="E15" s="41">
        <f t="shared" si="10"/>
        <v>12.7</v>
      </c>
      <c r="F15" s="65">
        <v>3.8</v>
      </c>
      <c r="G15" s="65">
        <v>5.4</v>
      </c>
      <c r="H15" s="41">
        <f t="shared" si="11"/>
        <v>3.8</v>
      </c>
      <c r="I15" s="41">
        <f t="shared" si="12"/>
        <v>3.8</v>
      </c>
      <c r="J15" s="42">
        <f t="shared" si="0"/>
        <v>0</v>
      </c>
      <c r="K15" s="41">
        <v>0</v>
      </c>
      <c r="L15" s="2">
        <f t="shared" si="1"/>
        <v>0</v>
      </c>
      <c r="M15" s="163">
        <v>1.9</v>
      </c>
      <c r="N15" s="159">
        <v>12.9</v>
      </c>
      <c r="O15" s="43"/>
      <c r="P15" s="65">
        <v>0.2</v>
      </c>
      <c r="Q15" s="41">
        <f t="shared" si="2"/>
        <v>1</v>
      </c>
      <c r="R15" s="44">
        <f t="shared" si="3"/>
        <v>0.2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3</v>
      </c>
      <c r="AP15" s="77"/>
      <c r="AQ15" s="78"/>
    </row>
    <row r="16" spans="1:44" ht="14.1" customHeight="1" x14ac:dyDescent="0.25">
      <c r="A16" s="55">
        <v>12</v>
      </c>
      <c r="B16" s="56">
        <v>11.1</v>
      </c>
      <c r="C16" s="56">
        <v>14.5</v>
      </c>
      <c r="D16" s="41">
        <f t="shared" si="9"/>
        <v>14.5</v>
      </c>
      <c r="E16" s="41">
        <f t="shared" si="10"/>
        <v>14.5</v>
      </c>
      <c r="F16" s="168">
        <v>0.8</v>
      </c>
      <c r="G16" s="56">
        <v>8.6999999999999993</v>
      </c>
      <c r="H16" s="41">
        <f t="shared" si="11"/>
        <v>0.8</v>
      </c>
      <c r="I16" s="41">
        <f t="shared" si="12"/>
        <v>0.8</v>
      </c>
      <c r="J16" s="42">
        <f t="shared" si="0"/>
        <v>0</v>
      </c>
      <c r="K16" s="166">
        <v>-1.8</v>
      </c>
      <c r="L16" s="2">
        <f t="shared" si="1"/>
        <v>1</v>
      </c>
      <c r="M16" s="169">
        <v>0.3</v>
      </c>
      <c r="N16" s="159">
        <v>12.5</v>
      </c>
      <c r="O16" s="45"/>
      <c r="P16" s="56" t="s">
        <v>109</v>
      </c>
      <c r="Q16" s="41">
        <f t="shared" si="2"/>
        <v>1</v>
      </c>
      <c r="R16" s="44">
        <f t="shared" si="3"/>
        <v>0.7</v>
      </c>
      <c r="S16" s="58"/>
      <c r="T16" s="56">
        <v>0.7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13</v>
      </c>
      <c r="AP16" s="77"/>
      <c r="AQ16" s="78"/>
    </row>
    <row r="17" spans="1:44" ht="14.1" customHeight="1" x14ac:dyDescent="0.25">
      <c r="A17" s="16">
        <v>13</v>
      </c>
      <c r="B17" s="65">
        <v>9.9</v>
      </c>
      <c r="C17" s="167">
        <v>12.2</v>
      </c>
      <c r="D17" s="41">
        <f t="shared" si="9"/>
        <v>12.2</v>
      </c>
      <c r="E17" s="41">
        <f t="shared" si="10"/>
        <v>12.2</v>
      </c>
      <c r="F17" s="65">
        <v>6.2</v>
      </c>
      <c r="G17" s="65">
        <v>6.5</v>
      </c>
      <c r="H17" s="41">
        <f t="shared" si="11"/>
        <v>6.2</v>
      </c>
      <c r="I17" s="41">
        <f t="shared" si="12"/>
        <v>6.2</v>
      </c>
      <c r="J17" s="42">
        <f t="shared" si="0"/>
        <v>0</v>
      </c>
      <c r="K17" s="41">
        <v>4.0999999999999996</v>
      </c>
      <c r="L17" s="2">
        <f t="shared" si="1"/>
        <v>0</v>
      </c>
      <c r="M17" s="163">
        <v>5.0999999999999996</v>
      </c>
      <c r="N17" s="159">
        <v>12.5</v>
      </c>
      <c r="O17" s="71"/>
      <c r="P17" s="65">
        <v>1.1000000000000001</v>
      </c>
      <c r="Q17" s="41">
        <f t="shared" si="2"/>
        <v>1</v>
      </c>
      <c r="R17" s="44">
        <f t="shared" si="3"/>
        <v>4</v>
      </c>
      <c r="S17" s="58"/>
      <c r="T17" s="65">
        <v>2.9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8</v>
      </c>
      <c r="AR17" s="75"/>
    </row>
    <row r="18" spans="1:44" ht="14.1" customHeight="1" x14ac:dyDescent="0.25">
      <c r="A18" s="55">
        <v>14</v>
      </c>
      <c r="B18" s="56">
        <v>9.4</v>
      </c>
      <c r="C18" s="56">
        <v>13.1</v>
      </c>
      <c r="D18" s="41">
        <f t="shared" si="9"/>
        <v>13.1</v>
      </c>
      <c r="E18" s="41">
        <f t="shared" si="10"/>
        <v>13.1</v>
      </c>
      <c r="F18" s="56">
        <v>4.8</v>
      </c>
      <c r="G18" s="56">
        <v>6.3</v>
      </c>
      <c r="H18" s="41">
        <f t="shared" si="11"/>
        <v>4.8</v>
      </c>
      <c r="I18" s="41">
        <f t="shared" si="12"/>
        <v>4.8</v>
      </c>
      <c r="J18" s="42">
        <f t="shared" si="0"/>
        <v>0</v>
      </c>
      <c r="K18" s="41">
        <v>2.4</v>
      </c>
      <c r="L18" s="2">
        <f t="shared" si="1"/>
        <v>0</v>
      </c>
      <c r="M18" s="163">
        <v>3.5</v>
      </c>
      <c r="N18" s="159">
        <v>12.5</v>
      </c>
      <c r="O18" s="45"/>
      <c r="P18" s="56">
        <v>0.2</v>
      </c>
      <c r="Q18" s="41">
        <f t="shared" si="2"/>
        <v>1</v>
      </c>
      <c r="R18" s="44">
        <f t="shared" si="3"/>
        <v>0.4</v>
      </c>
      <c r="S18" s="58"/>
      <c r="T18" s="56">
        <v>0.2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1</v>
      </c>
      <c r="AR18" s="75"/>
    </row>
    <row r="19" spans="1:44" ht="14.1" customHeight="1" x14ac:dyDescent="0.25">
      <c r="A19" s="16">
        <v>15</v>
      </c>
      <c r="B19" s="65">
        <v>8.8000000000000007</v>
      </c>
      <c r="C19" s="65">
        <v>13.4</v>
      </c>
      <c r="D19" s="41">
        <f t="shared" si="9"/>
        <v>13.4</v>
      </c>
      <c r="E19" s="41">
        <f t="shared" si="10"/>
        <v>13.4</v>
      </c>
      <c r="F19" s="65">
        <v>3.9</v>
      </c>
      <c r="G19" s="65">
        <v>6.1</v>
      </c>
      <c r="H19" s="41">
        <f t="shared" si="11"/>
        <v>3.9</v>
      </c>
      <c r="I19" s="41">
        <f t="shared" si="12"/>
        <v>3.9</v>
      </c>
      <c r="J19" s="42">
        <f t="shared" si="0"/>
        <v>0</v>
      </c>
      <c r="K19" s="41">
        <v>-0.8</v>
      </c>
      <c r="L19" s="2">
        <f t="shared" si="1"/>
        <v>1</v>
      </c>
      <c r="M19" s="163">
        <v>2.1</v>
      </c>
      <c r="N19" s="159">
        <v>12.4</v>
      </c>
      <c r="O19" s="71"/>
      <c r="P19" s="65" t="s">
        <v>109</v>
      </c>
      <c r="Q19" s="41">
        <f t="shared" si="2"/>
        <v>0</v>
      </c>
      <c r="R19" s="44">
        <f t="shared" si="3"/>
        <v>0</v>
      </c>
      <c r="S19" s="58"/>
      <c r="T19" s="65" t="s">
        <v>109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>
        <v>0</v>
      </c>
      <c r="AA19" s="66">
        <v>1</v>
      </c>
      <c r="AB19" s="67"/>
      <c r="AC19" s="67">
        <v>2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9.8000000000000007</v>
      </c>
      <c r="C20" s="56">
        <v>13.6</v>
      </c>
      <c r="D20" s="41">
        <f t="shared" si="9"/>
        <v>13.6</v>
      </c>
      <c r="E20" s="41">
        <f t="shared" si="10"/>
        <v>13.6</v>
      </c>
      <c r="F20" s="56">
        <v>3.9</v>
      </c>
      <c r="G20" s="56">
        <v>9.6999999999999993</v>
      </c>
      <c r="H20" s="41">
        <f t="shared" si="11"/>
        <v>3.9</v>
      </c>
      <c r="I20" s="41">
        <f t="shared" si="12"/>
        <v>3.9</v>
      </c>
      <c r="J20" s="42">
        <f t="shared" si="0"/>
        <v>0</v>
      </c>
      <c r="K20" s="41">
        <v>-0.5</v>
      </c>
      <c r="L20" s="2">
        <f t="shared" si="1"/>
        <v>1</v>
      </c>
      <c r="M20" s="163">
        <v>2.9</v>
      </c>
      <c r="N20" s="159">
        <v>12.4</v>
      </c>
      <c r="O20" s="57"/>
      <c r="P20" s="56">
        <v>1.6</v>
      </c>
      <c r="Q20" s="41">
        <f t="shared" si="2"/>
        <v>1</v>
      </c>
      <c r="R20" s="44">
        <f t="shared" si="3"/>
        <v>1.6</v>
      </c>
      <c r="S20" s="58"/>
      <c r="T20" s="56" t="s">
        <v>109</v>
      </c>
      <c r="U20" s="41">
        <f t="shared" si="13"/>
        <v>0</v>
      </c>
      <c r="V20" s="41">
        <f t="shared" si="14"/>
        <v>0</v>
      </c>
      <c r="W20" s="41">
        <f t="shared" si="4"/>
        <v>1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0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11.1</v>
      </c>
      <c r="C21" s="65">
        <v>15.4</v>
      </c>
      <c r="D21" s="41">
        <f t="shared" si="9"/>
        <v>15.4</v>
      </c>
      <c r="E21" s="41">
        <f t="shared" si="10"/>
        <v>15.4</v>
      </c>
      <c r="F21" s="65">
        <v>6.7</v>
      </c>
      <c r="G21" s="65">
        <v>7.3</v>
      </c>
      <c r="H21" s="41">
        <f t="shared" si="11"/>
        <v>6.7</v>
      </c>
      <c r="I21" s="41">
        <f t="shared" si="12"/>
        <v>6.7</v>
      </c>
      <c r="J21" s="42">
        <f t="shared" si="0"/>
        <v>0</v>
      </c>
      <c r="K21" s="41">
        <v>2.5</v>
      </c>
      <c r="L21" s="2">
        <f t="shared" si="1"/>
        <v>0</v>
      </c>
      <c r="M21" s="163">
        <v>4.9000000000000004</v>
      </c>
      <c r="N21" s="159">
        <v>12.4</v>
      </c>
      <c r="O21" s="71"/>
      <c r="P21" s="65">
        <v>5.0999999999999996</v>
      </c>
      <c r="Q21" s="41">
        <f t="shared" si="2"/>
        <v>1</v>
      </c>
      <c r="R21" s="44">
        <f t="shared" si="3"/>
        <v>7</v>
      </c>
      <c r="S21" s="58"/>
      <c r="T21" s="65">
        <v>1.9</v>
      </c>
      <c r="U21" s="41">
        <f t="shared" si="13"/>
        <v>0</v>
      </c>
      <c r="V21" s="41">
        <f t="shared" si="14"/>
        <v>0</v>
      </c>
      <c r="W21" s="41">
        <f t="shared" si="4"/>
        <v>1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11.3</v>
      </c>
      <c r="C22" s="56">
        <v>13.9</v>
      </c>
      <c r="D22" s="41">
        <f t="shared" si="9"/>
        <v>13.9</v>
      </c>
      <c r="E22" s="41">
        <f t="shared" si="10"/>
        <v>13.9</v>
      </c>
      <c r="F22" s="56">
        <v>6.7</v>
      </c>
      <c r="G22" s="56">
        <v>9.6999999999999993</v>
      </c>
      <c r="H22" s="41">
        <f t="shared" si="11"/>
        <v>6.7</v>
      </c>
      <c r="I22" s="41">
        <f t="shared" si="12"/>
        <v>6.7</v>
      </c>
      <c r="J22" s="42">
        <f t="shared" si="0"/>
        <v>0</v>
      </c>
      <c r="K22" s="41">
        <v>4.7</v>
      </c>
      <c r="L22" s="2">
        <f t="shared" si="1"/>
        <v>0</v>
      </c>
      <c r="M22" s="163">
        <v>6.3</v>
      </c>
      <c r="N22" s="159">
        <v>12.6</v>
      </c>
      <c r="O22" s="172"/>
      <c r="P22" s="168">
        <v>11.4</v>
      </c>
      <c r="Q22" s="41">
        <f t="shared" si="2"/>
        <v>1</v>
      </c>
      <c r="R22" s="44">
        <f t="shared" si="3"/>
        <v>19.100000000000001</v>
      </c>
      <c r="S22" s="173"/>
      <c r="T22" s="168">
        <v>7.7</v>
      </c>
      <c r="U22" s="41">
        <f t="shared" si="13"/>
        <v>0</v>
      </c>
      <c r="V22" s="41">
        <f t="shared" si="14"/>
        <v>1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13.1</v>
      </c>
      <c r="C23" s="65">
        <v>15.6</v>
      </c>
      <c r="D23" s="41">
        <f t="shared" si="9"/>
        <v>15.6</v>
      </c>
      <c r="E23" s="41">
        <f t="shared" si="10"/>
        <v>15.6</v>
      </c>
      <c r="F23" s="65">
        <v>9.4</v>
      </c>
      <c r="G23" s="65">
        <v>11.1</v>
      </c>
      <c r="H23" s="41">
        <f t="shared" si="11"/>
        <v>9.4</v>
      </c>
      <c r="I23" s="41">
        <f t="shared" si="12"/>
        <v>9.4</v>
      </c>
      <c r="J23" s="42">
        <f t="shared" si="0"/>
        <v>0</v>
      </c>
      <c r="K23" s="41">
        <v>9.5</v>
      </c>
      <c r="L23" s="2">
        <f t="shared" si="1"/>
        <v>0</v>
      </c>
      <c r="M23" s="163">
        <v>9.6999999999999993</v>
      </c>
      <c r="N23" s="159">
        <v>12.9</v>
      </c>
      <c r="O23" s="43"/>
      <c r="P23" s="65">
        <v>3</v>
      </c>
      <c r="Q23" s="41">
        <f t="shared" si="2"/>
        <v>1</v>
      </c>
      <c r="R23" s="44">
        <f t="shared" si="3"/>
        <v>3.3</v>
      </c>
      <c r="S23" s="58"/>
      <c r="T23" s="65">
        <v>0.3</v>
      </c>
      <c r="U23" s="41">
        <f t="shared" si="13"/>
        <v>0</v>
      </c>
      <c r="V23" s="41">
        <f t="shared" si="14"/>
        <v>0</v>
      </c>
      <c r="W23" s="41">
        <f t="shared" si="4"/>
        <v>1</v>
      </c>
      <c r="X23" s="41">
        <f t="shared" si="15"/>
        <v>1</v>
      </c>
      <c r="Y23" s="41">
        <f t="shared" si="16"/>
        <v>1</v>
      </c>
      <c r="Z23" s="59">
        <v>0</v>
      </c>
      <c r="AA23" s="66">
        <v>1</v>
      </c>
      <c r="AB23" s="67"/>
      <c r="AC23" s="67">
        <v>2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14.8</v>
      </c>
      <c r="C24" s="56">
        <v>17.7</v>
      </c>
      <c r="D24" s="41">
        <f t="shared" si="9"/>
        <v>17.7</v>
      </c>
      <c r="E24" s="41">
        <f t="shared" si="10"/>
        <v>17.7</v>
      </c>
      <c r="F24" s="56">
        <v>10.7</v>
      </c>
      <c r="G24" s="56">
        <v>12.9</v>
      </c>
      <c r="H24" s="41">
        <f t="shared" si="11"/>
        <v>10.7</v>
      </c>
      <c r="I24" s="41">
        <f t="shared" si="12"/>
        <v>10.7</v>
      </c>
      <c r="J24" s="42">
        <f t="shared" si="0"/>
        <v>0</v>
      </c>
      <c r="K24" s="41">
        <v>9.3000000000000007</v>
      </c>
      <c r="L24" s="2">
        <f t="shared" si="1"/>
        <v>0</v>
      </c>
      <c r="M24" s="163">
        <v>9.8000000000000007</v>
      </c>
      <c r="N24" s="159">
        <v>13.3</v>
      </c>
      <c r="O24" s="57"/>
      <c r="P24" s="56" t="s">
        <v>109</v>
      </c>
      <c r="Q24" s="41">
        <f t="shared" si="2"/>
        <v>0</v>
      </c>
      <c r="R24" s="44">
        <f t="shared" si="3"/>
        <v>0</v>
      </c>
      <c r="S24" s="58"/>
      <c r="T24" s="56">
        <v>0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0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15.6</v>
      </c>
      <c r="C25" s="65">
        <v>22.2</v>
      </c>
      <c r="D25" s="41">
        <f t="shared" si="9"/>
        <v>22.2</v>
      </c>
      <c r="E25" s="41">
        <f t="shared" si="10"/>
        <v>22.2</v>
      </c>
      <c r="F25" s="65">
        <v>12.1</v>
      </c>
      <c r="G25" s="65">
        <v>15.3</v>
      </c>
      <c r="H25" s="41">
        <f t="shared" si="11"/>
        <v>12.1</v>
      </c>
      <c r="I25" s="41">
        <f t="shared" si="12"/>
        <v>12.1</v>
      </c>
      <c r="J25" s="42">
        <f t="shared" si="0"/>
        <v>0</v>
      </c>
      <c r="K25" s="41">
        <v>9.8000000000000007</v>
      </c>
      <c r="L25" s="2">
        <f t="shared" si="1"/>
        <v>0</v>
      </c>
      <c r="M25" s="163">
        <v>11.2</v>
      </c>
      <c r="N25" s="159">
        <v>13.6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>
        <v>0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1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19.899999999999999</v>
      </c>
      <c r="C26" s="56">
        <v>25.3</v>
      </c>
      <c r="D26" s="41">
        <f t="shared" si="9"/>
        <v>25.3</v>
      </c>
      <c r="E26" s="41">
        <f t="shared" si="10"/>
        <v>25.3</v>
      </c>
      <c r="F26" s="56">
        <v>10.9</v>
      </c>
      <c r="G26" s="56">
        <v>18.399999999999999</v>
      </c>
      <c r="H26" s="41">
        <f t="shared" si="11"/>
        <v>10.9</v>
      </c>
      <c r="I26" s="41">
        <f t="shared" si="12"/>
        <v>10.9</v>
      </c>
      <c r="J26" s="42">
        <f t="shared" si="0"/>
        <v>0</v>
      </c>
      <c r="K26" s="41">
        <v>7.8</v>
      </c>
      <c r="L26" s="2">
        <f t="shared" si="1"/>
        <v>0</v>
      </c>
      <c r="M26" s="163">
        <v>9.9</v>
      </c>
      <c r="N26" s="159">
        <v>14.4</v>
      </c>
      <c r="O26" s="45"/>
      <c r="P26" s="56" t="s">
        <v>109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3"/>
        <v>0</v>
      </c>
      <c r="V26" s="41">
        <f t="shared" si="14"/>
        <v>0</v>
      </c>
      <c r="W26" s="41">
        <f>IF(SUM(Q26,T26)&gt;0.9,1,0)</f>
        <v>0</v>
      </c>
      <c r="X26" s="41">
        <f t="shared" si="15"/>
        <v>0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18.600000000000001</v>
      </c>
      <c r="C27" s="65">
        <v>23.2</v>
      </c>
      <c r="D27" s="41">
        <f t="shared" si="9"/>
        <v>23.2</v>
      </c>
      <c r="E27" s="41">
        <f t="shared" si="10"/>
        <v>23.2</v>
      </c>
      <c r="F27" s="65">
        <v>11.8</v>
      </c>
      <c r="G27" s="65">
        <v>14.5</v>
      </c>
      <c r="H27" s="41">
        <f t="shared" si="11"/>
        <v>11.8</v>
      </c>
      <c r="I27" s="41">
        <f t="shared" si="12"/>
        <v>11.8</v>
      </c>
      <c r="J27" s="42">
        <f t="shared" si="0"/>
        <v>0</v>
      </c>
      <c r="K27" s="41">
        <v>7.7</v>
      </c>
      <c r="L27" s="2">
        <f t="shared" si="1"/>
        <v>0</v>
      </c>
      <c r="M27" s="163">
        <v>10.7</v>
      </c>
      <c r="N27" s="159">
        <v>15.2</v>
      </c>
      <c r="O27" s="43"/>
      <c r="P27" s="65">
        <v>0</v>
      </c>
      <c r="Q27" s="41">
        <f t="shared" si="2"/>
        <v>0</v>
      </c>
      <c r="R27" s="44">
        <f t="shared" si="3"/>
        <v>0</v>
      </c>
      <c r="S27" s="58"/>
      <c r="T27" s="65">
        <v>0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0</v>
      </c>
      <c r="Y27" s="41">
        <f t="shared" si="16"/>
        <v>1</v>
      </c>
      <c r="Z27" s="59">
        <v>0</v>
      </c>
      <c r="AA27" s="66">
        <v>0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19.399999999999999</v>
      </c>
      <c r="C28" s="56">
        <v>27.7</v>
      </c>
      <c r="D28" s="41">
        <f t="shared" si="9"/>
        <v>27.7</v>
      </c>
      <c r="E28" s="41">
        <f t="shared" si="10"/>
        <v>27.7</v>
      </c>
      <c r="F28" s="56">
        <v>7.7</v>
      </c>
      <c r="G28" s="56">
        <v>18.3</v>
      </c>
      <c r="H28" s="41">
        <f t="shared" si="11"/>
        <v>7.7</v>
      </c>
      <c r="I28" s="41">
        <f t="shared" si="12"/>
        <v>7.7</v>
      </c>
      <c r="J28" s="42">
        <f t="shared" si="0"/>
        <v>0</v>
      </c>
      <c r="K28" s="41">
        <v>4.7</v>
      </c>
      <c r="L28" s="2">
        <f t="shared" si="1"/>
        <v>0</v>
      </c>
      <c r="M28" s="163">
        <v>7.2</v>
      </c>
      <c r="N28" s="159">
        <v>15.7</v>
      </c>
      <c r="O28" s="45"/>
      <c r="P28" s="56">
        <v>0</v>
      </c>
      <c r="Q28" s="41">
        <f t="shared" si="2"/>
        <v>0</v>
      </c>
      <c r="R28" s="44">
        <f t="shared" si="3"/>
        <v>0</v>
      </c>
      <c r="S28" s="58"/>
      <c r="T28" s="56">
        <v>0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0</v>
      </c>
      <c r="Y28" s="41">
        <f t="shared" si="16"/>
        <v>1</v>
      </c>
      <c r="Z28" s="59">
        <v>0</v>
      </c>
      <c r="AA28" s="59">
        <v>0</v>
      </c>
      <c r="AB28" s="60"/>
      <c r="AC28" s="60">
        <v>0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22.3</v>
      </c>
      <c r="C29" s="167">
        <v>29.9</v>
      </c>
      <c r="D29" s="41">
        <f t="shared" si="9"/>
        <v>29.9</v>
      </c>
      <c r="E29" s="41">
        <f t="shared" si="10"/>
        <v>29.9</v>
      </c>
      <c r="F29" s="167">
        <v>12.2</v>
      </c>
      <c r="G29" s="65">
        <v>21.7</v>
      </c>
      <c r="H29" s="41">
        <f t="shared" si="11"/>
        <v>12.2</v>
      </c>
      <c r="I29" s="41">
        <f t="shared" si="12"/>
        <v>12.2</v>
      </c>
      <c r="J29" s="42">
        <f t="shared" si="0"/>
        <v>0</v>
      </c>
      <c r="K29" s="41">
        <v>9.9</v>
      </c>
      <c r="L29" s="2">
        <f t="shared" si="1"/>
        <v>0</v>
      </c>
      <c r="M29" s="163">
        <v>11.5</v>
      </c>
      <c r="N29" s="199">
        <v>16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0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5">
        <v>24.9</v>
      </c>
      <c r="C30" s="56"/>
      <c r="D30" s="41" t="str">
        <f t="shared" si="9"/>
        <v/>
      </c>
      <c r="E30" s="41">
        <f t="shared" si="10"/>
        <v>24.9</v>
      </c>
      <c r="F30" s="56">
        <v>14.9</v>
      </c>
      <c r="G30" s="56"/>
      <c r="H30" s="41">
        <f t="shared" si="11"/>
        <v>14.9</v>
      </c>
      <c r="I30" s="41" t="str">
        <f t="shared" si="12"/>
        <v/>
      </c>
      <c r="J30" s="42">
        <f t="shared" si="0"/>
        <v>0</v>
      </c>
      <c r="K30" s="41">
        <v>12.5</v>
      </c>
      <c r="L30" s="2">
        <f t="shared" si="1"/>
        <v>0</v>
      </c>
      <c r="M30" s="163">
        <v>14.2</v>
      </c>
      <c r="N30" s="171">
        <v>16.8</v>
      </c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0</v>
      </c>
      <c r="Z30" s="59">
        <v>0</v>
      </c>
      <c r="AA30" s="59">
        <v>0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/>
      <c r="C31" s="65"/>
      <c r="D31" s="41" t="str">
        <f t="shared" si="9"/>
        <v/>
      </c>
      <c r="E31" s="41" t="str">
        <f t="shared" si="10"/>
        <v/>
      </c>
      <c r="F31" s="65"/>
      <c r="G31" s="65"/>
      <c r="H31" s="41" t="str">
        <f t="shared" si="11"/>
        <v/>
      </c>
      <c r="I31" s="41" t="str">
        <f t="shared" si="12"/>
        <v/>
      </c>
      <c r="J31" s="42">
        <f t="shared" si="0"/>
        <v>0</v>
      </c>
      <c r="K31" s="41"/>
      <c r="L31" s="2">
        <f t="shared" si="1"/>
        <v>0</v>
      </c>
      <c r="M31" s="163"/>
      <c r="N31" s="159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0</v>
      </c>
      <c r="Y31" s="41">
        <f t="shared" si="16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</row>
    <row r="32" spans="1:44" ht="14.1" customHeight="1" x14ac:dyDescent="0.25">
      <c r="A32" s="55">
        <v>28</v>
      </c>
      <c r="B32" s="56"/>
      <c r="C32" s="56"/>
      <c r="D32" s="41" t="str">
        <f t="shared" si="9"/>
        <v/>
      </c>
      <c r="E32" s="41" t="str">
        <f t="shared" si="10"/>
        <v/>
      </c>
      <c r="F32" s="56"/>
      <c r="G32" s="56"/>
      <c r="H32" s="41" t="str">
        <f t="shared" si="11"/>
        <v/>
      </c>
      <c r="I32" s="41" t="str">
        <f t="shared" si="12"/>
        <v/>
      </c>
      <c r="J32" s="42">
        <f t="shared" si="0"/>
        <v>0</v>
      </c>
      <c r="K32" s="41"/>
      <c r="L32" s="2">
        <f t="shared" si="1"/>
        <v>0</v>
      </c>
      <c r="M32" s="163"/>
      <c r="N32" s="159"/>
      <c r="O32" s="57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/>
      <c r="C33" s="88"/>
      <c r="D33" s="41" t="str">
        <f t="shared" si="9"/>
        <v/>
      </c>
      <c r="E33" s="41" t="str">
        <f t="shared" si="10"/>
        <v/>
      </c>
      <c r="F33" s="88"/>
      <c r="G33" s="88"/>
      <c r="H33" s="41" t="str">
        <f t="shared" si="11"/>
        <v/>
      </c>
      <c r="I33" s="41" t="str">
        <f t="shared" si="12"/>
        <v/>
      </c>
      <c r="J33" s="42">
        <f t="shared" si="0"/>
        <v>0</v>
      </c>
      <c r="K33" s="41"/>
      <c r="L33" s="2">
        <f t="shared" si="1"/>
        <v>0</v>
      </c>
      <c r="M33" s="163"/>
      <c r="N33" s="159"/>
      <c r="O33" s="58"/>
      <c r="P33" s="88"/>
      <c r="Q33" s="41">
        <f t="shared" si="2"/>
        <v>0</v>
      </c>
      <c r="R33" s="44">
        <f t="shared" si="3"/>
        <v>0</v>
      </c>
      <c r="S33" s="58"/>
      <c r="T33" s="88"/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0</v>
      </c>
      <c r="Z33" s="89">
        <v>0</v>
      </c>
      <c r="AA33" s="89"/>
      <c r="AB33" s="90"/>
      <c r="AC33" s="90"/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</row>
    <row r="34" spans="1:43" ht="14.1" customHeight="1" x14ac:dyDescent="0.25">
      <c r="A34" s="26">
        <v>30</v>
      </c>
      <c r="B34" s="88"/>
      <c r="C34" s="88"/>
      <c r="D34" s="41" t="str">
        <f t="shared" si="9"/>
        <v/>
      </c>
      <c r="E34" s="41" t="str">
        <f t="shared" si="10"/>
        <v/>
      </c>
      <c r="F34" s="88"/>
      <c r="G34" s="88"/>
      <c r="H34" s="41" t="str">
        <f t="shared" si="11"/>
        <v/>
      </c>
      <c r="I34" s="41" t="str">
        <f t="shared" si="12"/>
        <v/>
      </c>
      <c r="J34" s="42">
        <f t="shared" si="0"/>
        <v>0</v>
      </c>
      <c r="K34" s="41"/>
      <c r="L34" s="2">
        <f t="shared" si="1"/>
        <v>0</v>
      </c>
      <c r="M34" s="163"/>
      <c r="N34" s="159"/>
      <c r="O34" s="58"/>
      <c r="P34" s="88"/>
      <c r="Q34" s="41">
        <f t="shared" si="2"/>
        <v>0</v>
      </c>
      <c r="R34" s="44">
        <f t="shared" si="3"/>
        <v>0</v>
      </c>
      <c r="S34" s="58"/>
      <c r="T34" s="88"/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0</v>
      </c>
      <c r="Z34" s="89">
        <v>0</v>
      </c>
      <c r="AA34" s="89"/>
      <c r="AB34" s="90"/>
      <c r="AC34" s="90"/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/>
      <c r="C35" s="88"/>
      <c r="D35" s="41" t="str">
        <f t="shared" si="9"/>
        <v/>
      </c>
      <c r="E35" s="41" t="str">
        <f t="shared" si="10"/>
        <v/>
      </c>
      <c r="F35" s="88"/>
      <c r="G35" s="88"/>
      <c r="H35" s="41" t="str">
        <f t="shared" si="11"/>
        <v/>
      </c>
      <c r="I35" s="41" t="str">
        <f t="shared" si="12"/>
        <v/>
      </c>
      <c r="J35" s="42">
        <f t="shared" si="0"/>
        <v>0</v>
      </c>
      <c r="K35" s="56"/>
      <c r="L35" s="2">
        <f t="shared" si="1"/>
        <v>0</v>
      </c>
      <c r="M35" s="163"/>
      <c r="N35" s="159"/>
      <c r="O35" s="58"/>
      <c r="P35" s="88"/>
      <c r="Q35" s="41">
        <f t="shared" si="2"/>
        <v>0</v>
      </c>
      <c r="R35" s="44">
        <f t="shared" si="3"/>
        <v>0</v>
      </c>
      <c r="S35" s="58"/>
      <c r="T35" s="88"/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0</v>
      </c>
      <c r="Y35" s="41">
        <f t="shared" si="16"/>
        <v>0</v>
      </c>
      <c r="Z35" s="89">
        <v>0</v>
      </c>
      <c r="AA35" s="89"/>
      <c r="AB35" s="90"/>
      <c r="AC35" s="90"/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3"/>
      <c r="N36" s="160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356.5</v>
      </c>
      <c r="C37" s="102">
        <f t="shared" si="18"/>
        <v>428.59999999999997</v>
      </c>
      <c r="D37" s="102">
        <f t="shared" si="18"/>
        <v>428.59999999999997</v>
      </c>
      <c r="E37" s="102">
        <f t="shared" si="18"/>
        <v>453.49999999999994</v>
      </c>
      <c r="F37" s="102">
        <f t="shared" si="18"/>
        <v>196.10000000000002</v>
      </c>
      <c r="G37" s="102">
        <f t="shared" si="18"/>
        <v>267.5</v>
      </c>
      <c r="H37" s="102">
        <f t="shared" si="18"/>
        <v>195.20000000000002</v>
      </c>
      <c r="I37" s="102">
        <f t="shared" si="18"/>
        <v>180.3</v>
      </c>
      <c r="J37" s="103"/>
      <c r="K37" s="102">
        <f>SUM(K5:K35)</f>
        <v>132.10000000000002</v>
      </c>
      <c r="M37" s="162">
        <f>SUM(M5:M35)</f>
        <v>178.49999999999997</v>
      </c>
      <c r="N37" s="162">
        <f>SUM(N5:N35)</f>
        <v>347.2</v>
      </c>
      <c r="O37" s="104"/>
      <c r="P37" s="105">
        <f>SUM(P5:P35)</f>
        <v>33.299999999999997</v>
      </c>
      <c r="Q37" s="102"/>
      <c r="R37" s="106"/>
      <c r="S37" s="104"/>
      <c r="T37" s="102">
        <f>SUM(T5:T35)</f>
        <v>14.3</v>
      </c>
      <c r="U37" s="102"/>
      <c r="V37" s="102"/>
      <c r="W37" s="102"/>
      <c r="X37" s="102"/>
      <c r="Y37" s="102">
        <f>SUM(Y5:Y35)</f>
        <v>25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13.711538461538462</v>
      </c>
      <c r="C38" s="102">
        <f t="shared" si="19"/>
        <v>17.143999999999998</v>
      </c>
      <c r="D38" s="102">
        <f t="shared" si="19"/>
        <v>17.143999999999998</v>
      </c>
      <c r="E38" s="102">
        <f t="shared" si="19"/>
        <v>17.44230769230769</v>
      </c>
      <c r="F38" s="102">
        <f t="shared" si="19"/>
        <v>7.542307692307693</v>
      </c>
      <c r="G38" s="102">
        <f t="shared" si="19"/>
        <v>10.7</v>
      </c>
      <c r="H38" s="102">
        <f t="shared" si="19"/>
        <v>7.5076923076923086</v>
      </c>
      <c r="I38" s="102">
        <f t="shared" si="19"/>
        <v>7.2120000000000006</v>
      </c>
      <c r="J38" s="103"/>
      <c r="K38" s="102">
        <f>AVERAGE(K5:K35)</f>
        <v>5.0807692307692314</v>
      </c>
      <c r="M38" s="162">
        <f>AVERAGE(M5:M35)</f>
        <v>6.8653846153846141</v>
      </c>
      <c r="N38" s="162">
        <f>AVERAGE(N5:N35)</f>
        <v>13.353846153846153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24.9</v>
      </c>
      <c r="C39" s="102">
        <f t="shared" si="20"/>
        <v>29.9</v>
      </c>
      <c r="D39" s="102">
        <f t="shared" si="20"/>
        <v>29.9</v>
      </c>
      <c r="E39" s="102">
        <f t="shared" si="20"/>
        <v>29.9</v>
      </c>
      <c r="F39" s="102">
        <f t="shared" si="20"/>
        <v>14.9</v>
      </c>
      <c r="G39" s="102">
        <f t="shared" si="20"/>
        <v>21.7</v>
      </c>
      <c r="H39" s="102">
        <f t="shared" si="20"/>
        <v>14.9</v>
      </c>
      <c r="I39" s="102">
        <f t="shared" si="20"/>
        <v>12.2</v>
      </c>
      <c r="J39" s="103"/>
      <c r="K39" s="102">
        <f>MAX(K5:K35)</f>
        <v>12.5</v>
      </c>
      <c r="M39" s="162">
        <f>MAX(M5:M35)</f>
        <v>14.2</v>
      </c>
      <c r="N39" s="162">
        <f>MAX(N5:N35)</f>
        <v>16.8</v>
      </c>
      <c r="O39" s="104"/>
      <c r="P39" s="119">
        <f>MAX(P5:P35)</f>
        <v>11.4</v>
      </c>
      <c r="Q39" s="102"/>
      <c r="R39" s="106"/>
      <c r="S39" s="104"/>
      <c r="T39" s="102">
        <f>MAX(T5:T35)</f>
        <v>7.7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3" ht="14.1" customHeight="1" x14ac:dyDescent="0.25">
      <c r="A40" s="121" t="s">
        <v>72</v>
      </c>
      <c r="B40" s="122">
        <f t="shared" ref="B40:I40" si="21">MIN(B5:B35)</f>
        <v>8.6</v>
      </c>
      <c r="C40" s="122">
        <f t="shared" si="21"/>
        <v>12.2</v>
      </c>
      <c r="D40" s="122">
        <f t="shared" si="21"/>
        <v>12.2</v>
      </c>
      <c r="E40" s="122">
        <f t="shared" si="21"/>
        <v>12.2</v>
      </c>
      <c r="F40" s="122">
        <f t="shared" si="21"/>
        <v>0.8</v>
      </c>
      <c r="G40" s="122">
        <f t="shared" si="21"/>
        <v>5.4</v>
      </c>
      <c r="H40" s="122">
        <f t="shared" si="21"/>
        <v>0.8</v>
      </c>
      <c r="I40" s="122">
        <f t="shared" si="21"/>
        <v>0.8</v>
      </c>
      <c r="J40" s="123"/>
      <c r="K40" s="122">
        <f>MIN(K5:K35)</f>
        <v>-1.8</v>
      </c>
      <c r="M40" s="164">
        <f>MIN(M5:M35)</f>
        <v>0.3</v>
      </c>
      <c r="N40" s="162">
        <f>MIN(N5:N35)</f>
        <v>12.3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1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9" t="s">
        <v>74</v>
      </c>
      <c r="B42" s="189"/>
      <c r="C42" s="137">
        <f>D38</f>
        <v>17.143999999999998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0.64399999999999835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16.5</v>
      </c>
      <c r="AP42" s="6"/>
      <c r="AQ42" s="6"/>
    </row>
    <row r="43" spans="1:43" ht="36.6" customHeight="1" x14ac:dyDescent="0.25">
      <c r="A43" s="190" t="s">
        <v>77</v>
      </c>
      <c r="B43" s="190"/>
      <c r="C43" s="137">
        <f>I38</f>
        <v>7.2120000000000006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0.31200000000000028</v>
      </c>
      <c r="T43" s="191"/>
      <c r="U43" s="153"/>
      <c r="V43" s="153"/>
      <c r="AN43" s="142" t="s">
        <v>78</v>
      </c>
      <c r="AO43" s="143">
        <v>6.9</v>
      </c>
    </row>
    <row r="44" spans="1:43" ht="36.6" customHeight="1" x14ac:dyDescent="0.25">
      <c r="A44" s="197" t="s">
        <v>79</v>
      </c>
      <c r="B44" s="197"/>
      <c r="C44" s="146">
        <f>AO10</f>
        <v>47.599999999999994</v>
      </c>
      <c r="D44" s="119"/>
      <c r="G44" s="197" t="s">
        <v>98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1.0731636363636363</v>
      </c>
      <c r="T44" s="198"/>
      <c r="U44" s="154"/>
      <c r="V44" s="154"/>
      <c r="Z44" s="192" t="s">
        <v>97</v>
      </c>
      <c r="AA44" s="193"/>
      <c r="AB44" s="193"/>
      <c r="AC44" s="193"/>
      <c r="AD44" s="193"/>
      <c r="AE44" s="193"/>
      <c r="AF44" s="193"/>
      <c r="AG44" s="158"/>
      <c r="AH44" s="194">
        <f>AO10/AO44</f>
        <v>0.86545454545454537</v>
      </c>
      <c r="AI44" s="195"/>
      <c r="AJ44" s="195"/>
      <c r="AK44" s="195"/>
      <c r="AL44" s="195"/>
      <c r="AM44" s="196"/>
      <c r="AN44" s="144" t="s">
        <v>80</v>
      </c>
      <c r="AO44" s="145">
        <v>55</v>
      </c>
    </row>
    <row r="45" spans="1:43" ht="30.75" customHeight="1" x14ac:dyDescent="0.25">
      <c r="A45" s="174" t="s">
        <v>81</v>
      </c>
      <c r="B45" s="174"/>
      <c r="C45" s="156">
        <f>(C42+C43)/2</f>
        <v>12.177999999999999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0.47799999999999976</v>
      </c>
      <c r="T45" s="175"/>
      <c r="U45" s="155"/>
      <c r="V45" s="155"/>
      <c r="AN45" s="151" t="s">
        <v>82</v>
      </c>
      <c r="AO45" s="156">
        <f>(AO42+AO43)/2</f>
        <v>11.7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2026-05-26T10:29:52Z</dcterms:modified>
</cp:coreProperties>
</file>