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250635CD-9C44-4358-882F-9C4895679CD0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5" i="1"/>
  <c r="M40" i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<sst xmlns="http://schemas.openxmlformats.org/spreadsheetml/2006/main" count="133" uniqueCount="112">
  <si>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</si>
  <si>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</si>
  <si>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</si>
  <si>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</si>
  <si>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</si>
  <si>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</si>
  <si>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</si>
  <si>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</si>
  <si>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</si>
  <si>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</si>
  <si>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</si>
  <si>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</si>
  <si>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</si>
  <si>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</si>
  <si>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</si>
  <si>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</si>
  <si>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</si>
  <si>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</si>
  <si>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</si>
  <si>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</si>
  <si>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</si>
  <si>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</si>
  <si>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</si>
  <si>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</si>
  <si>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</si>
  <si>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</si>
  <si>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</si>
  <si>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</si>
  <si>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</si>
  <si>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</si>
  <si>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</si>
  <si>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</si>
  <si>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</si>
  <si>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</si>
  <si>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</si>
  <si>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</si>
  <si>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</si>
  <si>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</si>
  <si>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</si>
  <si>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</si>
  <si>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</si>
  <si>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</si>
  <si>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</si>
  <si>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</si>
  <si>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</si>
  <si>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</si>
  <si>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</si>
  <si>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</si>
  <si>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</si>
  <si>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</si>
  <si>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</si>
  <si>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</si>
  <si>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</si>
  <si>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</si>
  <si>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</si>
  <si>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</si>
  <si>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</si>
  <si>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</si>
  <si>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</si>
  <si>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</si>
  <si>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</si>
  <si>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</si>
  <si>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</si>
  <si>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</si>
  <si>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</si>
  <si>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</si>
  <si>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</si>
  <si>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</si>
  <si>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</si>
  <si>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</si>
  <si>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</si>
  <si>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</si>
  <si>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</si>
  <si>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</si>
  <si>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</si>
  <si>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</si>
  <si>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</si>
  <si>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</si>
  <si>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</si>
  <si>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</si>
  <si>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</si>
  <si>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</si>
  <si>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</si>
  <si>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</si>
  <si>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</si>
  <si>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</si>
  <si>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</si>
  <si>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</si>
  <si>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</si>
  <si>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</si>
  <si>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</si>
  <si>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</si>
  <si>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</si>
  <si>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</si>
  <si>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</si>
  <si>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</si>
  <si>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</si>
  <si>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</si>
  <si>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</si>
  <si>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</si>
  <si>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</si>
  <si>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</si>
  <si>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</si>
  <si>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Grass Min  15-09</t>
  </si>
  <si>
    <t>Conc   Min    15-09</t>
  </si>
  <si>
    <t>Rain &gt; 0.1?</t>
  </si>
  <si>
    <t>OCTOBER 2024</t>
  </si>
  <si>
    <t>XX</t>
  </si>
  <si>
    <t>Fog patches 0445-0650 UTC.</t>
  </si>
  <si>
    <t>Fog from 0300 UTC, becoming patchy from 0630 UTC and dispersing by 0830 UTC.</t>
  </si>
  <si>
    <t>Patchy fog 0430-0840 UTC.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</si>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</sst>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199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49" fontId="0" fillId="7" borderId="9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19" activePane="bottomLeft" state="frozen"/>
      <selection pane="bottomLeft" activeCell="T36" sqref="T36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76" t="s">
        <v>99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5"/>
      <c r="AN1" s="177" t="s">
        <v>100</v>
      </c>
      <c r="AO1" s="177"/>
      <c r="AP1" s="177"/>
      <c r="AQ1" s="177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78" t="s">
        <v>1</v>
      </c>
      <c r="P2" s="178"/>
      <c r="Q2" s="178"/>
      <c r="R2" s="178"/>
      <c r="S2" s="178"/>
      <c r="T2" s="178"/>
      <c r="U2" s="9"/>
      <c r="V2" s="9"/>
      <c r="W2" s="12"/>
      <c r="X2" s="9"/>
      <c r="Y2" s="9"/>
      <c r="Z2" s="13" t="s">
        <v>2</v>
      </c>
      <c r="AA2" s="179" t="s">
        <v>3</v>
      </c>
      <c r="AB2" s="179"/>
      <c r="AC2" s="179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80" t="s">
        <v>5</v>
      </c>
      <c r="P3" s="180"/>
      <c r="Q3" s="180"/>
      <c r="R3" s="180"/>
      <c r="S3" s="180"/>
      <c r="T3" s="180"/>
      <c r="U3" s="180"/>
      <c r="V3" s="180"/>
      <c r="W3" s="180"/>
      <c r="X3" s="21"/>
      <c r="Y3" s="21"/>
      <c r="Z3" s="22" t="s">
        <v>6</v>
      </c>
      <c r="AA3" s="23"/>
      <c r="AB3" s="24" t="s">
        <v>7</v>
      </c>
      <c r="AC3" s="25"/>
      <c r="AD3" s="181" t="s">
        <v>8</v>
      </c>
      <c r="AE3" s="181"/>
      <c r="AF3" s="181"/>
      <c r="AG3" s="181"/>
      <c r="AH3" s="181"/>
      <c r="AI3" s="181"/>
      <c r="AJ3" s="181"/>
      <c r="AK3" s="181"/>
      <c r="AL3" s="181"/>
      <c r="AM3" s="181"/>
      <c r="AN3" s="182" t="s">
        <v>106</v>
      </c>
      <c r="AO3" s="182"/>
      <c r="AP3" s="182"/>
      <c r="AQ3" s="182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103</v>
      </c>
      <c r="L4" s="28" t="s">
        <v>15</v>
      </c>
      <c r="M4" s="28" t="s">
        <v>104</v>
      </c>
      <c r="N4" s="28" t="s">
        <v>101</v>
      </c>
      <c r="O4" s="183" t="s">
        <v>16</v>
      </c>
      <c r="P4" s="183"/>
      <c r="Q4" s="29" t="s">
        <v>93</v>
      </c>
      <c r="R4" s="30" t="s">
        <v>17</v>
      </c>
      <c r="S4" s="184" t="s">
        <v>18</v>
      </c>
      <c r="T4" s="184"/>
      <c r="U4" s="29" t="s">
        <v>89</v>
      </c>
      <c r="V4" s="29" t="s">
        <v>88</v>
      </c>
      <c r="W4" s="29" t="s">
        <v>87</v>
      </c>
      <c r="X4" s="27" t="s">
        <v>105</v>
      </c>
      <c r="Y4" s="27" t="s">
        <v>92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94</v>
      </c>
      <c r="AH4" s="37" t="s">
        <v>26</v>
      </c>
      <c r="AI4" s="37" t="s">
        <v>95</v>
      </c>
      <c r="AJ4" s="37" t="s">
        <v>96</v>
      </c>
      <c r="AK4" s="38" t="s">
        <v>27</v>
      </c>
      <c r="AL4" s="38" t="s">
        <v>28</v>
      </c>
      <c r="AM4" s="39" t="s">
        <v>29</v>
      </c>
      <c r="AN4" s="185" t="s">
        <v>30</v>
      </c>
      <c r="AO4" s="185"/>
      <c r="AQ4" s="40" t="s">
        <v>31</v>
      </c>
    </row>
    <row r="5" spans="1:44" ht="14.1" customHeight="1" x14ac:dyDescent="0.25">
      <c r="A5" s="16">
        <v>1</v>
      </c>
      <c r="B5" s="41">
        <v>11.1</v>
      </c>
      <c r="C5" s="41">
        <v>13.6</v>
      </c>
      <c r="D5" s="41">
        <f>IF(OR(B5="",C5=""),"",MAX(B5,C5))</f>
        <v>13.6</v>
      </c>
      <c r="E5" s="41">
        <f>IF(B5="","",MAX(B5,C5))</f>
        <v>13.6</v>
      </c>
      <c r="F5" s="41">
        <v>9.8000000000000007</v>
      </c>
      <c r="G5" s="41">
        <v>11.1</v>
      </c>
      <c r="H5" s="41">
        <f>IF(F5="","",MIN(F5,G5))</f>
        <v>9.8000000000000007</v>
      </c>
      <c r="I5" s="41">
        <f>IF(OR(F5="",G5=""),"",MIN(F5,G5))</f>
        <v>9.8000000000000007</v>
      </c>
      <c r="J5" s="42">
        <f t="shared" ref="J5:J35" si="0">IF(H5&lt;0,1,0)</f>
        <v>0</v>
      </c>
      <c r="K5" s="41">
        <v>8.6</v>
      </c>
      <c r="L5" s="2">
        <f t="shared" ref="L5:L35" si="1">IF(K5&lt;0,1,0)</f>
        <v>0</v>
      </c>
      <c r="M5" s="163">
        <v>9.1</v>
      </c>
      <c r="N5" s="170">
        <v>13.7</v>
      </c>
      <c r="O5" s="43"/>
      <c r="P5" s="41">
        <v>0.8</v>
      </c>
      <c r="Q5" s="41">
        <f t="shared" ref="Q5:Q35" si="2">IF(SUM(P5,T5)&gt;0.1,1,0)</f>
        <v>1</v>
      </c>
      <c r="R5" s="44">
        <f t="shared" ref="R5:R35" si="3">SUM(P5,T5)</f>
        <v>0.9</v>
      </c>
      <c r="S5" s="45"/>
      <c r="T5" s="41">
        <v>0.1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IF(SUM(P5,T5)&gt;0.1,1,0)</f>
        <v>1</v>
      </c>
      <c r="Y5" s="41">
        <f>IF(OR(P5="",T5=""),0,1)</f>
        <v>1</v>
      </c>
      <c r="Z5" s="46">
        <v>0</v>
      </c>
      <c r="AA5" s="46">
        <v>1</v>
      </c>
      <c r="AB5" s="47"/>
      <c r="AC5" s="47">
        <v>2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18.3</v>
      </c>
      <c r="AP5" s="53"/>
      <c r="AQ5" s="54">
        <v>7</v>
      </c>
    </row>
    <row r="6" spans="1:44" ht="12.75" customHeight="1" x14ac:dyDescent="0.25">
      <c r="A6" s="55">
        <v>2</v>
      </c>
      <c r="B6" s="56">
        <v>11.6</v>
      </c>
      <c r="C6" s="56">
        <v>13.4</v>
      </c>
      <c r="D6" s="41">
        <f t="shared" ref="D6:D35" si="9">IF(OR(B6="",C6=""),"",MAX(B6,C6))</f>
        <v>13.4</v>
      </c>
      <c r="E6" s="41">
        <f t="shared" ref="E6:E35" si="10">IF(B6="","",MAX(B6,C6))</f>
        <v>13.4</v>
      </c>
      <c r="F6" s="56">
        <v>10.7</v>
      </c>
      <c r="G6" s="56">
        <v>6.2</v>
      </c>
      <c r="H6" s="41">
        <f t="shared" ref="H6:H35" si="11">IF(F6="","",MIN(F6,G6))</f>
        <v>6.2</v>
      </c>
      <c r="I6" s="41">
        <f t="shared" ref="I6:I35" si="12">IF(OR(F6="",G6=""),"",MIN(F6,G6))</f>
        <v>6.2</v>
      </c>
      <c r="J6" s="42">
        <f t="shared" si="0"/>
        <v>0</v>
      </c>
      <c r="K6" s="41">
        <v>10.199999999999999</v>
      </c>
      <c r="L6" s="2">
        <f t="shared" si="1"/>
        <v>0</v>
      </c>
      <c r="M6" s="163">
        <v>10</v>
      </c>
      <c r="N6" s="171">
        <v>13.7</v>
      </c>
      <c r="O6" s="57"/>
      <c r="P6" s="56">
        <v>0</v>
      </c>
      <c r="Q6" s="41">
        <f t="shared" si="2"/>
        <v>0</v>
      </c>
      <c r="R6" s="44">
        <f t="shared" si="3"/>
        <v>0.1</v>
      </c>
      <c r="S6" s="58" t="s">
        <v>107</v>
      </c>
      <c r="T6" s="56">
        <v>0.1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0</v>
      </c>
      <c r="X6" s="41">
        <f t="shared" ref="X6:X35" si="15">IF(SUM(P6,T6)&gt;0.1,1,0)</f>
        <v>0</v>
      </c>
      <c r="Y6" s="41">
        <f t="shared" ref="Y6:Y35" si="16">IF(OR(P6="",T6=""),0,1)</f>
        <v>1</v>
      </c>
      <c r="Z6" s="59">
        <v>0</v>
      </c>
      <c r="AA6" s="59">
        <v>1</v>
      </c>
      <c r="AB6" s="60"/>
      <c r="AC6" s="60">
        <v>0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-1.9</v>
      </c>
      <c r="AP6" s="53"/>
      <c r="AQ6" s="54">
        <v>11</v>
      </c>
    </row>
    <row r="7" spans="1:44" ht="14.1" customHeight="1" x14ac:dyDescent="0.25">
      <c r="A7" s="16">
        <v>3</v>
      </c>
      <c r="B7" s="65">
        <v>10.1</v>
      </c>
      <c r="C7" s="65">
        <v>15.7</v>
      </c>
      <c r="D7" s="41">
        <f t="shared" si="9"/>
        <v>15.7</v>
      </c>
      <c r="E7" s="41">
        <f t="shared" si="10"/>
        <v>15.7</v>
      </c>
      <c r="F7" s="65">
        <v>0.9</v>
      </c>
      <c r="G7" s="65">
        <v>4.2</v>
      </c>
      <c r="H7" s="41">
        <f t="shared" si="11"/>
        <v>0.9</v>
      </c>
      <c r="I7" s="41">
        <f t="shared" si="12"/>
        <v>0.9</v>
      </c>
      <c r="J7" s="42">
        <f t="shared" si="0"/>
        <v>0</v>
      </c>
      <c r="K7" s="41">
        <v>-1.5</v>
      </c>
      <c r="L7" s="2">
        <f t="shared" si="1"/>
        <v>1</v>
      </c>
      <c r="M7" s="163">
        <v>-0.8</v>
      </c>
      <c r="N7" s="159">
        <v>13.2</v>
      </c>
      <c r="O7" s="43"/>
      <c r="P7" s="65">
        <v>0</v>
      </c>
      <c r="Q7" s="41">
        <f t="shared" si="2"/>
        <v>1</v>
      </c>
      <c r="R7" s="44">
        <f t="shared" si="3"/>
        <v>0.2</v>
      </c>
      <c r="S7" s="58" t="s">
        <v>107</v>
      </c>
      <c r="T7" s="65">
        <v>0.2</v>
      </c>
      <c r="U7" s="41">
        <f t="shared" si="13"/>
        <v>0</v>
      </c>
      <c r="V7" s="41">
        <f t="shared" si="14"/>
        <v>0</v>
      </c>
      <c r="W7" s="41">
        <f t="shared" si="4"/>
        <v>0</v>
      </c>
      <c r="X7" s="41">
        <f t="shared" si="15"/>
        <v>1</v>
      </c>
      <c r="Y7" s="41">
        <f t="shared" si="16"/>
        <v>1</v>
      </c>
      <c r="Z7" s="66">
        <v>0</v>
      </c>
      <c r="AA7" s="66">
        <v>1</v>
      </c>
      <c r="AB7" s="67"/>
      <c r="AC7" s="67">
        <v>0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9.4</v>
      </c>
      <c r="AP7" s="53"/>
      <c r="AQ7" s="54">
        <v>14</v>
      </c>
      <c r="AR7" t="s">
        <v>108</v>
      </c>
    </row>
    <row r="8" spans="1:44" ht="12.75" customHeight="1" x14ac:dyDescent="0.25">
      <c r="A8" s="55">
        <v>4</v>
      </c>
      <c r="B8" s="56">
        <v>9.3000000000000007</v>
      </c>
      <c r="C8" s="56">
        <v>14.6</v>
      </c>
      <c r="D8" s="41">
        <f t="shared" si="9"/>
        <v>14.6</v>
      </c>
      <c r="E8" s="41">
        <f t="shared" si="10"/>
        <v>14.6</v>
      </c>
      <c r="F8" s="56">
        <v>1.1000000000000001</v>
      </c>
      <c r="G8" s="56">
        <v>9.1999999999999993</v>
      </c>
      <c r="H8" s="41">
        <f t="shared" si="11"/>
        <v>1.1000000000000001</v>
      </c>
      <c r="I8" s="41">
        <f t="shared" si="12"/>
        <v>1.1000000000000001</v>
      </c>
      <c r="J8" s="42">
        <f t="shared" si="0"/>
        <v>0</v>
      </c>
      <c r="K8" s="41">
        <v>-1.1000000000000001</v>
      </c>
      <c r="L8" s="2">
        <f t="shared" si="1"/>
        <v>1</v>
      </c>
      <c r="M8" s="163">
        <v>0</v>
      </c>
      <c r="N8" s="159">
        <v>12.8</v>
      </c>
      <c r="O8" s="45"/>
      <c r="P8" s="56">
        <v>0</v>
      </c>
      <c r="Q8" s="41">
        <f t="shared" si="2"/>
        <v>0</v>
      </c>
      <c r="R8" s="44">
        <f t="shared" si="3"/>
        <v>0.1</v>
      </c>
      <c r="S8" s="58" t="s">
        <v>107</v>
      </c>
      <c r="T8" s="56">
        <v>0.1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0</v>
      </c>
      <c r="Y8" s="41">
        <f t="shared" si="16"/>
        <v>1</v>
      </c>
      <c r="Z8" s="59">
        <v>0</v>
      </c>
      <c r="AA8" s="59">
        <v>1</v>
      </c>
      <c r="AB8" s="60"/>
      <c r="AC8" s="60">
        <v>0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13.2</v>
      </c>
      <c r="AP8" s="53"/>
      <c r="AQ8" s="54">
        <v>16</v>
      </c>
      <c r="AR8" t="s">
        <v>109</v>
      </c>
    </row>
    <row r="9" spans="1:44" ht="12.75" customHeight="1" x14ac:dyDescent="0.25">
      <c r="A9" s="16">
        <v>5</v>
      </c>
      <c r="B9" s="65">
        <v>10.199999999999999</v>
      </c>
      <c r="C9" s="65">
        <v>15.6</v>
      </c>
      <c r="D9" s="41">
        <f t="shared" si="9"/>
        <v>15.6</v>
      </c>
      <c r="E9" s="41">
        <f t="shared" si="10"/>
        <v>15.6</v>
      </c>
      <c r="F9" s="65">
        <v>4</v>
      </c>
      <c r="G9" s="65">
        <v>9.4</v>
      </c>
      <c r="H9" s="41">
        <f t="shared" si="11"/>
        <v>4</v>
      </c>
      <c r="I9" s="41">
        <f t="shared" si="12"/>
        <v>4</v>
      </c>
      <c r="J9" s="42">
        <f t="shared" si="0"/>
        <v>0</v>
      </c>
      <c r="K9" s="41">
        <v>0.5</v>
      </c>
      <c r="L9" s="2">
        <f t="shared" si="1"/>
        <v>0</v>
      </c>
      <c r="M9" s="163">
        <v>2.6</v>
      </c>
      <c r="N9" s="159">
        <v>12.5</v>
      </c>
      <c r="O9" s="43"/>
      <c r="P9" s="65">
        <v>0</v>
      </c>
      <c r="Q9" s="41">
        <f t="shared" si="2"/>
        <v>1</v>
      </c>
      <c r="R9" s="44">
        <f t="shared" si="3"/>
        <v>0.3</v>
      </c>
      <c r="S9" s="58"/>
      <c r="T9" s="65">
        <v>0.3</v>
      </c>
      <c r="U9" s="41">
        <f t="shared" si="13"/>
        <v>0</v>
      </c>
      <c r="V9" s="41">
        <f t="shared" si="14"/>
        <v>0</v>
      </c>
      <c r="W9" s="41">
        <f t="shared" si="4"/>
        <v>0</v>
      </c>
      <c r="X9" s="41">
        <f t="shared" si="15"/>
        <v>1</v>
      </c>
      <c r="Y9" s="41">
        <f t="shared" si="16"/>
        <v>1</v>
      </c>
      <c r="Z9" s="66">
        <v>0</v>
      </c>
      <c r="AA9" s="66">
        <v>1</v>
      </c>
      <c r="AB9" s="67"/>
      <c r="AC9" s="67">
        <v>0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102</v>
      </c>
      <c r="AO9" s="4">
        <f>K40</f>
        <v>-4.5999999999999996</v>
      </c>
      <c r="AP9" s="4"/>
      <c r="AQ9" s="54">
        <v>11</v>
      </c>
      <c r="AR9" t="s">
        <v>110</v>
      </c>
    </row>
    <row r="10" spans="1:44" ht="14.1" customHeight="1" x14ac:dyDescent="0.25">
      <c r="A10" s="55">
        <v>6</v>
      </c>
      <c r="B10" s="56">
        <v>11.9</v>
      </c>
      <c r="C10" s="56">
        <v>12.8</v>
      </c>
      <c r="D10" s="41">
        <f t="shared" si="9"/>
        <v>12.8</v>
      </c>
      <c r="E10" s="41">
        <f t="shared" si="10"/>
        <v>12.8</v>
      </c>
      <c r="F10" s="56">
        <v>10.9</v>
      </c>
      <c r="G10" s="56">
        <v>11.8</v>
      </c>
      <c r="H10" s="41">
        <f t="shared" si="11"/>
        <v>10.9</v>
      </c>
      <c r="I10" s="41">
        <f t="shared" si="12"/>
        <v>10.9</v>
      </c>
      <c r="J10" s="42">
        <f t="shared" si="0"/>
        <v>0</v>
      </c>
      <c r="K10" s="41">
        <v>9.4</v>
      </c>
      <c r="L10" s="2">
        <f t="shared" si="1"/>
        <v>0</v>
      </c>
      <c r="M10" s="163">
        <v>9.5</v>
      </c>
      <c r="N10" s="159">
        <v>12.7</v>
      </c>
      <c r="O10" s="45"/>
      <c r="P10" s="56">
        <v>9.4</v>
      </c>
      <c r="Q10" s="41">
        <f t="shared" si="2"/>
        <v>1</v>
      </c>
      <c r="R10" s="44">
        <f t="shared" si="3"/>
        <v>10.6</v>
      </c>
      <c r="S10" s="58"/>
      <c r="T10" s="56">
        <v>1.2</v>
      </c>
      <c r="U10" s="41">
        <f t="shared" si="13"/>
        <v>0</v>
      </c>
      <c r="V10" s="41">
        <f t="shared" si="14"/>
        <v>1</v>
      </c>
      <c r="W10" s="41">
        <f t="shared" si="4"/>
        <v>1</v>
      </c>
      <c r="X10" s="41">
        <f t="shared" si="15"/>
        <v>1</v>
      </c>
      <c r="Y10" s="41">
        <f t="shared" si="16"/>
        <v>1</v>
      </c>
      <c r="Z10" s="59">
        <v>0</v>
      </c>
      <c r="AA10" s="59">
        <v>1</v>
      </c>
      <c r="AB10" s="60"/>
      <c r="AC10" s="60">
        <v>0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162.29999999999995</v>
      </c>
      <c r="AP10" t="s">
        <v>37</v>
      </c>
      <c r="AQ10" s="54"/>
    </row>
    <row r="11" spans="1:44" ht="14.1" customHeight="1" x14ac:dyDescent="0.25">
      <c r="A11" s="72">
        <v>7</v>
      </c>
      <c r="B11" s="65">
        <v>12.3</v>
      </c>
      <c r="C11" s="166">
        <v>18.3</v>
      </c>
      <c r="D11" s="41">
        <f t="shared" si="9"/>
        <v>18.3</v>
      </c>
      <c r="E11" s="41">
        <f t="shared" si="10"/>
        <v>18.3</v>
      </c>
      <c r="F11" s="65">
        <v>7.8</v>
      </c>
      <c r="G11" s="65">
        <v>12.3</v>
      </c>
      <c r="H11" s="41">
        <f t="shared" si="11"/>
        <v>7.8</v>
      </c>
      <c r="I11" s="41">
        <f t="shared" si="12"/>
        <v>7.8</v>
      </c>
      <c r="J11" s="42">
        <f t="shared" si="0"/>
        <v>0</v>
      </c>
      <c r="K11" s="41">
        <v>5.4</v>
      </c>
      <c r="L11" s="2">
        <f t="shared" si="1"/>
        <v>0</v>
      </c>
      <c r="M11" s="163">
        <v>6.5</v>
      </c>
      <c r="N11" s="159">
        <v>12.7</v>
      </c>
      <c r="O11" s="43"/>
      <c r="P11" s="65" t="s">
        <v>111</v>
      </c>
      <c r="Q11" s="41">
        <f t="shared" si="2"/>
        <v>1</v>
      </c>
      <c r="R11" s="44">
        <f t="shared" si="3"/>
        <v>8.1999999999999993</v>
      </c>
      <c r="S11" s="58"/>
      <c r="T11" s="65">
        <v>8.1999999999999993</v>
      </c>
      <c r="U11" s="41">
        <f t="shared" si="13"/>
        <v>0</v>
      </c>
      <c r="V11" s="41">
        <f t="shared" si="14"/>
        <v>0</v>
      </c>
      <c r="W11" s="41">
        <f t="shared" si="4"/>
        <v>1</v>
      </c>
      <c r="X11" s="41">
        <f t="shared" si="15"/>
        <v>1</v>
      </c>
      <c r="Y11" s="41">
        <f t="shared" si="16"/>
        <v>1</v>
      </c>
      <c r="Z11" s="66">
        <v>0</v>
      </c>
      <c r="AA11" s="66">
        <v>1</v>
      </c>
      <c r="AB11" s="67"/>
      <c r="AC11" s="67">
        <v>1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6.3897637795275575</v>
      </c>
      <c r="AP11" t="s">
        <v>39</v>
      </c>
      <c r="AQ11" s="54"/>
    </row>
    <row r="12" spans="1:44" ht="14.1" customHeight="1" x14ac:dyDescent="0.25">
      <c r="A12" s="55">
        <v>8</v>
      </c>
      <c r="B12" s="56">
        <v>13.4</v>
      </c>
      <c r="C12" s="56">
        <v>14.6</v>
      </c>
      <c r="D12" s="41">
        <f t="shared" si="9"/>
        <v>14.6</v>
      </c>
      <c r="E12" s="41">
        <f t="shared" si="10"/>
        <v>14.6</v>
      </c>
      <c r="F12" s="56">
        <v>11.3</v>
      </c>
      <c r="G12" s="56">
        <v>11.4</v>
      </c>
      <c r="H12" s="41">
        <f t="shared" si="11"/>
        <v>11.3</v>
      </c>
      <c r="I12" s="41">
        <f t="shared" si="12"/>
        <v>11.3</v>
      </c>
      <c r="J12" s="42">
        <f t="shared" si="0"/>
        <v>0</v>
      </c>
      <c r="K12" s="41">
        <v>9.9</v>
      </c>
      <c r="L12" s="2">
        <f t="shared" si="1"/>
        <v>0</v>
      </c>
      <c r="M12" s="163">
        <v>10.1</v>
      </c>
      <c r="N12" s="159">
        <v>13.3</v>
      </c>
      <c r="O12" s="45"/>
      <c r="P12" s="56">
        <v>8.5</v>
      </c>
      <c r="Q12" s="41">
        <f t="shared" si="2"/>
        <v>1</v>
      </c>
      <c r="R12" s="44">
        <f t="shared" si="3"/>
        <v>8.5</v>
      </c>
      <c r="S12" s="58"/>
      <c r="T12" s="56" t="s">
        <v>111</v>
      </c>
      <c r="U12" s="41">
        <f t="shared" si="13"/>
        <v>0</v>
      </c>
      <c r="V12" s="41">
        <f t="shared" si="14"/>
        <v>0</v>
      </c>
      <c r="W12" s="41">
        <f t="shared" si="4"/>
        <v>1</v>
      </c>
      <c r="X12" s="41">
        <f t="shared" si="15"/>
        <v>1</v>
      </c>
      <c r="Y12" s="41">
        <f t="shared" si="16"/>
        <v>1</v>
      </c>
      <c r="Z12" s="59">
        <v>0</v>
      </c>
      <c r="AA12" s="59">
        <v>1</v>
      </c>
      <c r="AB12" s="60"/>
      <c r="AC12" s="60">
        <v>1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50.6</v>
      </c>
      <c r="AP12" t="s">
        <v>37</v>
      </c>
      <c r="AQ12" s="54">
        <v>16</v>
      </c>
    </row>
    <row r="13" spans="1:44" ht="14.1" customHeight="1" x14ac:dyDescent="0.25">
      <c r="A13" s="16">
        <v>9</v>
      </c>
      <c r="B13" s="65">
        <v>12</v>
      </c>
      <c r="C13" s="65">
        <v>13.2</v>
      </c>
      <c r="D13" s="41">
        <f t="shared" si="9"/>
        <v>13.2</v>
      </c>
      <c r="E13" s="41">
        <f t="shared" si="10"/>
        <v>13.2</v>
      </c>
      <c r="F13" s="65">
        <v>11.4</v>
      </c>
      <c r="G13" s="65">
        <v>10</v>
      </c>
      <c r="H13" s="41">
        <f t="shared" si="11"/>
        <v>10</v>
      </c>
      <c r="I13" s="41">
        <f t="shared" si="12"/>
        <v>10</v>
      </c>
      <c r="J13" s="42">
        <f t="shared" si="0"/>
        <v>0</v>
      </c>
      <c r="K13" s="41">
        <v>10.1</v>
      </c>
      <c r="L13" s="2">
        <f t="shared" si="1"/>
        <v>0</v>
      </c>
      <c r="M13" s="163">
        <v>10.4</v>
      </c>
      <c r="N13" s="159">
        <v>13.6</v>
      </c>
      <c r="O13" s="43"/>
      <c r="P13" s="65">
        <v>2.2999999999999998</v>
      </c>
      <c r="Q13" s="41">
        <f t="shared" si="2"/>
        <v>1</v>
      </c>
      <c r="R13" s="44">
        <f t="shared" si="3"/>
        <v>3</v>
      </c>
      <c r="S13" s="58"/>
      <c r="T13" s="65">
        <v>0.7</v>
      </c>
      <c r="U13" s="41">
        <f t="shared" si="13"/>
        <v>0</v>
      </c>
      <c r="V13" s="41">
        <f t="shared" si="14"/>
        <v>0</v>
      </c>
      <c r="W13" s="41">
        <f t="shared" si="4"/>
        <v>1</v>
      </c>
      <c r="X13" s="41">
        <f t="shared" si="15"/>
        <v>1</v>
      </c>
      <c r="Y13" s="41">
        <f t="shared" si="16"/>
        <v>1</v>
      </c>
      <c r="Z13" s="66">
        <v>0</v>
      </c>
      <c r="AA13" s="66">
        <v>1</v>
      </c>
      <c r="AB13" s="67"/>
      <c r="AC13" s="67">
        <v>1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86" t="s">
        <v>41</v>
      </c>
      <c r="AO13" s="186"/>
      <c r="AP13" s="186"/>
      <c r="AQ13" s="186"/>
    </row>
    <row r="14" spans="1:44" ht="14.1" customHeight="1" x14ac:dyDescent="0.25">
      <c r="A14" s="55">
        <v>10</v>
      </c>
      <c r="B14" s="56">
        <v>10</v>
      </c>
      <c r="C14" s="56">
        <v>10.6</v>
      </c>
      <c r="D14" s="41">
        <f t="shared" si="9"/>
        <v>10.6</v>
      </c>
      <c r="E14" s="41">
        <f t="shared" si="10"/>
        <v>10.6</v>
      </c>
      <c r="F14" s="56">
        <v>6.2</v>
      </c>
      <c r="G14" s="56">
        <v>1.4</v>
      </c>
      <c r="H14" s="41">
        <f t="shared" si="11"/>
        <v>1.4</v>
      </c>
      <c r="I14" s="41">
        <f t="shared" si="12"/>
        <v>1.4</v>
      </c>
      <c r="J14" s="42">
        <f t="shared" si="0"/>
        <v>0</v>
      </c>
      <c r="K14" s="41">
        <v>5</v>
      </c>
      <c r="L14" s="2">
        <f t="shared" si="1"/>
        <v>0</v>
      </c>
      <c r="M14" s="163">
        <v>5.3</v>
      </c>
      <c r="N14" s="159">
        <v>13.4</v>
      </c>
      <c r="O14" s="57"/>
      <c r="P14" s="56">
        <v>0</v>
      </c>
      <c r="Q14" s="41">
        <f t="shared" si="2"/>
        <v>0</v>
      </c>
      <c r="R14" s="44">
        <f t="shared" si="3"/>
        <v>0.1</v>
      </c>
      <c r="S14" s="58" t="s">
        <v>107</v>
      </c>
      <c r="T14" s="56">
        <v>0.1</v>
      </c>
      <c r="U14" s="41">
        <f t="shared" si="13"/>
        <v>0</v>
      </c>
      <c r="V14" s="41">
        <f t="shared" si="14"/>
        <v>0</v>
      </c>
      <c r="W14" s="41">
        <f t="shared" si="4"/>
        <v>0</v>
      </c>
      <c r="X14" s="41">
        <f t="shared" si="15"/>
        <v>0</v>
      </c>
      <c r="Y14" s="41">
        <f t="shared" si="16"/>
        <v>1</v>
      </c>
      <c r="Z14" s="59">
        <v>0</v>
      </c>
      <c r="AA14" s="59">
        <v>1</v>
      </c>
      <c r="AB14" s="60"/>
      <c r="AC14" s="60">
        <v>0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1</v>
      </c>
      <c r="AP14" s="77"/>
      <c r="AQ14" s="78"/>
    </row>
    <row r="15" spans="1:44" ht="14.1" customHeight="1" x14ac:dyDescent="0.25">
      <c r="A15" s="16">
        <v>11</v>
      </c>
      <c r="B15" s="65">
        <v>3</v>
      </c>
      <c r="C15" s="65">
        <v>12.9</v>
      </c>
      <c r="D15" s="41">
        <f t="shared" si="9"/>
        <v>12.9</v>
      </c>
      <c r="E15" s="41">
        <f t="shared" si="10"/>
        <v>12.9</v>
      </c>
      <c r="F15" s="166">
        <v>-1.9</v>
      </c>
      <c r="G15" s="65">
        <v>2.9</v>
      </c>
      <c r="H15" s="41">
        <f t="shared" si="11"/>
        <v>-1.9</v>
      </c>
      <c r="I15" s="41">
        <f t="shared" si="12"/>
        <v>-1.9</v>
      </c>
      <c r="J15" s="42">
        <f t="shared" si="0"/>
        <v>1</v>
      </c>
      <c r="K15" s="168">
        <v>-4.5999999999999996</v>
      </c>
      <c r="L15" s="2">
        <f t="shared" si="1"/>
        <v>1</v>
      </c>
      <c r="M15" s="169">
        <v>-1.8</v>
      </c>
      <c r="N15" s="159">
        <v>12.5</v>
      </c>
      <c r="O15" s="43"/>
      <c r="P15" s="65">
        <v>0</v>
      </c>
      <c r="Q15" s="41">
        <f t="shared" si="2"/>
        <v>1</v>
      </c>
      <c r="R15" s="44">
        <f t="shared" si="3"/>
        <v>3.2</v>
      </c>
      <c r="S15" s="58"/>
      <c r="T15" s="65">
        <v>3.2</v>
      </c>
      <c r="U15" s="41">
        <f t="shared" si="13"/>
        <v>0</v>
      </c>
      <c r="V15" s="41">
        <f t="shared" si="14"/>
        <v>0</v>
      </c>
      <c r="W15" s="41">
        <f t="shared" si="4"/>
        <v>1</v>
      </c>
      <c r="X15" s="41">
        <f t="shared" si="15"/>
        <v>1</v>
      </c>
      <c r="Y15" s="41">
        <f t="shared" si="16"/>
        <v>1</v>
      </c>
      <c r="Z15" s="66">
        <v>0</v>
      </c>
      <c r="AA15" s="66">
        <v>1</v>
      </c>
      <c r="AB15" s="67"/>
      <c r="AC15" s="67">
        <v>0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6</v>
      </c>
      <c r="AP15" s="77"/>
      <c r="AQ15" s="78"/>
    </row>
    <row r="16" spans="1:44" ht="14.1" customHeight="1" x14ac:dyDescent="0.25">
      <c r="A16" s="55">
        <v>12</v>
      </c>
      <c r="B16" s="56">
        <v>6.9</v>
      </c>
      <c r="C16" s="56">
        <v>13.1</v>
      </c>
      <c r="D16" s="41">
        <f t="shared" si="9"/>
        <v>13.1</v>
      </c>
      <c r="E16" s="41">
        <f t="shared" si="10"/>
        <v>13.1</v>
      </c>
      <c r="F16" s="56">
        <v>3</v>
      </c>
      <c r="G16" s="56">
        <v>5.5</v>
      </c>
      <c r="H16" s="41">
        <f t="shared" si="11"/>
        <v>3</v>
      </c>
      <c r="I16" s="41">
        <f t="shared" si="12"/>
        <v>3</v>
      </c>
      <c r="J16" s="42">
        <f t="shared" si="0"/>
        <v>0</v>
      </c>
      <c r="K16" s="41">
        <v>-1</v>
      </c>
      <c r="L16" s="2">
        <f t="shared" si="1"/>
        <v>1</v>
      </c>
      <c r="M16" s="163">
        <v>2.2999999999999998</v>
      </c>
      <c r="N16" s="159">
        <v>11.9</v>
      </c>
      <c r="O16" s="45"/>
      <c r="P16" s="56">
        <v>0.1</v>
      </c>
      <c r="Q16" s="41">
        <f t="shared" si="2"/>
        <v>0</v>
      </c>
      <c r="R16" s="44">
        <f t="shared" si="3"/>
        <v>0.1</v>
      </c>
      <c r="S16" s="58"/>
      <c r="T16" s="56">
        <v>0</v>
      </c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0</v>
      </c>
      <c r="Y16" s="41">
        <f t="shared" si="16"/>
        <v>1</v>
      </c>
      <c r="Z16" s="59">
        <v>0</v>
      </c>
      <c r="AA16" s="59">
        <v>1</v>
      </c>
      <c r="AB16" s="60"/>
      <c r="AC16" s="60">
        <v>2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23</v>
      </c>
      <c r="AP16" s="77"/>
      <c r="AQ16" s="78"/>
    </row>
    <row r="17" spans="1:44" ht="14.1" customHeight="1" x14ac:dyDescent="0.25">
      <c r="A17" s="16">
        <v>13</v>
      </c>
      <c r="B17" s="65">
        <v>6.2</v>
      </c>
      <c r="C17" s="65">
        <v>10.9</v>
      </c>
      <c r="D17" s="41">
        <f t="shared" si="9"/>
        <v>10.9</v>
      </c>
      <c r="E17" s="41">
        <f t="shared" si="10"/>
        <v>10.9</v>
      </c>
      <c r="F17" s="65">
        <v>3.2</v>
      </c>
      <c r="G17" s="65">
        <v>6.2</v>
      </c>
      <c r="H17" s="41">
        <f t="shared" si="11"/>
        <v>3.2</v>
      </c>
      <c r="I17" s="41">
        <f t="shared" si="12"/>
        <v>3.2</v>
      </c>
      <c r="J17" s="42">
        <f t="shared" si="0"/>
        <v>0</v>
      </c>
      <c r="K17" s="41">
        <v>-1.1000000000000001</v>
      </c>
      <c r="L17" s="2">
        <f t="shared" si="1"/>
        <v>1</v>
      </c>
      <c r="M17" s="163">
        <v>0.5</v>
      </c>
      <c r="N17" s="159">
        <v>11.6</v>
      </c>
      <c r="O17" s="71"/>
      <c r="P17" s="65">
        <v>0</v>
      </c>
      <c r="Q17" s="41">
        <f t="shared" si="2"/>
        <v>1</v>
      </c>
      <c r="R17" s="44">
        <f t="shared" si="3"/>
        <v>4.5999999999999996</v>
      </c>
      <c r="S17" s="58"/>
      <c r="T17" s="65">
        <v>4.5999999999999996</v>
      </c>
      <c r="U17" s="41">
        <f t="shared" si="13"/>
        <v>0</v>
      </c>
      <c r="V17" s="41">
        <f t="shared" si="14"/>
        <v>0</v>
      </c>
      <c r="W17" s="41">
        <f t="shared" si="4"/>
        <v>1</v>
      </c>
      <c r="X17" s="41">
        <f t="shared" si="15"/>
        <v>1</v>
      </c>
      <c r="Y17" s="41">
        <f t="shared" si="16"/>
        <v>1</v>
      </c>
      <c r="Z17" s="66">
        <v>0</v>
      </c>
      <c r="AA17" s="66">
        <v>1</v>
      </c>
      <c r="AB17" s="67"/>
      <c r="AC17" s="67">
        <v>0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15</v>
      </c>
      <c r="AR17" s="75"/>
    </row>
    <row r="18" spans="1:44" ht="14.1" customHeight="1" x14ac:dyDescent="0.25">
      <c r="A18" s="55">
        <v>14</v>
      </c>
      <c r="B18" s="56">
        <v>7.2</v>
      </c>
      <c r="C18" s="167">
        <v>9.4</v>
      </c>
      <c r="D18" s="41">
        <f t="shared" si="9"/>
        <v>9.4</v>
      </c>
      <c r="E18" s="41">
        <f t="shared" si="10"/>
        <v>9.4</v>
      </c>
      <c r="F18" s="56">
        <v>5.7</v>
      </c>
      <c r="G18" s="56">
        <v>6.4</v>
      </c>
      <c r="H18" s="41">
        <f t="shared" si="11"/>
        <v>5.7</v>
      </c>
      <c r="I18" s="41">
        <f t="shared" si="12"/>
        <v>5.7</v>
      </c>
      <c r="J18" s="42">
        <f t="shared" si="0"/>
        <v>0</v>
      </c>
      <c r="K18" s="41">
        <v>5.4</v>
      </c>
      <c r="L18" s="2">
        <f t="shared" si="1"/>
        <v>0</v>
      </c>
      <c r="M18" s="163">
        <v>5.7</v>
      </c>
      <c r="N18" s="171">
        <v>11.4</v>
      </c>
      <c r="O18" s="45"/>
      <c r="P18" s="56">
        <v>0.4</v>
      </c>
      <c r="Q18" s="41">
        <f t="shared" si="2"/>
        <v>1</v>
      </c>
      <c r="R18" s="44">
        <f t="shared" si="3"/>
        <v>1.2000000000000002</v>
      </c>
      <c r="S18" s="58"/>
      <c r="T18" s="56">
        <v>0.8</v>
      </c>
      <c r="U18" s="41">
        <f t="shared" si="13"/>
        <v>0</v>
      </c>
      <c r="V18" s="41">
        <f t="shared" si="14"/>
        <v>0</v>
      </c>
      <c r="W18" s="41">
        <f t="shared" si="4"/>
        <v>1</v>
      </c>
      <c r="X18" s="41">
        <f t="shared" si="15"/>
        <v>1</v>
      </c>
      <c r="Y18" s="41">
        <f t="shared" si="16"/>
        <v>1</v>
      </c>
      <c r="Z18" s="59">
        <v>0</v>
      </c>
      <c r="AA18" s="59">
        <v>1</v>
      </c>
      <c r="AB18" s="60"/>
      <c r="AC18" s="60">
        <v>1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90</v>
      </c>
      <c r="AO18" s="1">
        <f>SUM(V5:V35)</f>
        <v>4</v>
      </c>
      <c r="AR18" s="75"/>
    </row>
    <row r="19" spans="1:44" ht="14.1" customHeight="1" x14ac:dyDescent="0.25">
      <c r="A19" s="16">
        <v>15</v>
      </c>
      <c r="B19" s="65">
        <v>10.8</v>
      </c>
      <c r="C19" s="65">
        <v>14</v>
      </c>
      <c r="D19" s="41">
        <f t="shared" si="9"/>
        <v>14</v>
      </c>
      <c r="E19" s="41">
        <f t="shared" si="10"/>
        <v>14</v>
      </c>
      <c r="F19" s="65">
        <v>9.4</v>
      </c>
      <c r="G19" s="65">
        <v>10.7</v>
      </c>
      <c r="H19" s="41">
        <f t="shared" si="11"/>
        <v>9.4</v>
      </c>
      <c r="I19" s="41">
        <f t="shared" si="12"/>
        <v>9.4</v>
      </c>
      <c r="J19" s="42">
        <f t="shared" si="0"/>
        <v>0</v>
      </c>
      <c r="K19" s="41">
        <v>8.3000000000000007</v>
      </c>
      <c r="L19" s="2">
        <f t="shared" si="1"/>
        <v>0</v>
      </c>
      <c r="M19" s="163">
        <v>8.5</v>
      </c>
      <c r="N19" s="171">
        <v>11.4</v>
      </c>
      <c r="O19" s="43"/>
      <c r="P19" s="65">
        <v>1.2</v>
      </c>
      <c r="Q19" s="41">
        <f t="shared" si="2"/>
        <v>1</v>
      </c>
      <c r="R19" s="44">
        <f t="shared" si="3"/>
        <v>42</v>
      </c>
      <c r="S19" s="58"/>
      <c r="T19" s="65">
        <v>40.799999999999997</v>
      </c>
      <c r="U19" s="41">
        <f t="shared" si="13"/>
        <v>1</v>
      </c>
      <c r="V19" s="41">
        <f t="shared" si="14"/>
        <v>1</v>
      </c>
      <c r="W19" s="41">
        <f t="shared" si="4"/>
        <v>1</v>
      </c>
      <c r="X19" s="41">
        <f t="shared" si="15"/>
        <v>1</v>
      </c>
      <c r="Y19" s="41">
        <f t="shared" si="16"/>
        <v>1</v>
      </c>
      <c r="Z19" s="66">
        <v>0</v>
      </c>
      <c r="AA19" s="66">
        <v>1</v>
      </c>
      <c r="AB19" s="67"/>
      <c r="AC19" s="67">
        <v>2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91</v>
      </c>
      <c r="AO19" s="1">
        <f>SUM(U5:U35)</f>
        <v>2</v>
      </c>
      <c r="AQ19" s="157"/>
    </row>
    <row r="20" spans="1:44" ht="14.1" customHeight="1" x14ac:dyDescent="0.25">
      <c r="A20" s="55">
        <v>16</v>
      </c>
      <c r="B20" s="56">
        <v>15.7</v>
      </c>
      <c r="C20" s="56">
        <v>16.399999999999999</v>
      </c>
      <c r="D20" s="41">
        <f t="shared" si="9"/>
        <v>16.399999999999999</v>
      </c>
      <c r="E20" s="41">
        <f t="shared" si="10"/>
        <v>16.399999999999999</v>
      </c>
      <c r="F20" s="167">
        <v>13.2</v>
      </c>
      <c r="G20" s="56">
        <v>14.5</v>
      </c>
      <c r="H20" s="41">
        <f t="shared" si="11"/>
        <v>13.2</v>
      </c>
      <c r="I20" s="41">
        <f t="shared" si="12"/>
        <v>13.2</v>
      </c>
      <c r="J20" s="42">
        <f t="shared" si="0"/>
        <v>0</v>
      </c>
      <c r="K20" s="41">
        <v>12.6</v>
      </c>
      <c r="L20" s="2">
        <f t="shared" si="1"/>
        <v>0</v>
      </c>
      <c r="M20" s="163">
        <v>12.1</v>
      </c>
      <c r="N20" s="159">
        <v>12</v>
      </c>
      <c r="O20" s="173"/>
      <c r="P20" s="167">
        <v>49.6</v>
      </c>
      <c r="Q20" s="41">
        <f t="shared" si="2"/>
        <v>1</v>
      </c>
      <c r="R20" s="44">
        <f t="shared" si="3"/>
        <v>50.6</v>
      </c>
      <c r="S20" s="172"/>
      <c r="T20" s="167">
        <v>1</v>
      </c>
      <c r="U20" s="41">
        <f t="shared" si="13"/>
        <v>1</v>
      </c>
      <c r="V20" s="41">
        <f t="shared" si="14"/>
        <v>1</v>
      </c>
      <c r="W20" s="41">
        <f t="shared" si="4"/>
        <v>1</v>
      </c>
      <c r="X20" s="41">
        <f t="shared" si="15"/>
        <v>1</v>
      </c>
      <c r="Y20" s="41">
        <f t="shared" si="16"/>
        <v>1</v>
      </c>
      <c r="Z20" s="59">
        <v>0</v>
      </c>
      <c r="AA20" s="59">
        <v>2</v>
      </c>
      <c r="AB20" s="60"/>
      <c r="AC20" s="60">
        <v>2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87" t="s">
        <v>46</v>
      </c>
      <c r="AO20" s="187"/>
      <c r="AP20" s="187"/>
      <c r="AQ20" s="187"/>
    </row>
    <row r="21" spans="1:44" ht="14.1" customHeight="1" x14ac:dyDescent="0.25">
      <c r="A21" s="16">
        <v>17</v>
      </c>
      <c r="B21" s="65">
        <v>14.6</v>
      </c>
      <c r="C21" s="65">
        <v>17</v>
      </c>
      <c r="D21" s="41">
        <f t="shared" si="9"/>
        <v>17</v>
      </c>
      <c r="E21" s="41">
        <f t="shared" si="10"/>
        <v>17</v>
      </c>
      <c r="F21" s="65">
        <v>10.199999999999999</v>
      </c>
      <c r="G21" s="65">
        <v>10.7</v>
      </c>
      <c r="H21" s="41">
        <f t="shared" si="11"/>
        <v>10.199999999999999</v>
      </c>
      <c r="I21" s="41">
        <f t="shared" si="12"/>
        <v>10.199999999999999</v>
      </c>
      <c r="J21" s="42">
        <f t="shared" si="0"/>
        <v>0</v>
      </c>
      <c r="K21" s="41">
        <v>7.6</v>
      </c>
      <c r="L21" s="2">
        <f t="shared" si="1"/>
        <v>0</v>
      </c>
      <c r="M21" s="163">
        <v>8.1999999999999993</v>
      </c>
      <c r="N21" s="159">
        <v>13.1</v>
      </c>
      <c r="O21" s="71"/>
      <c r="P21" s="65">
        <v>0</v>
      </c>
      <c r="Q21" s="41">
        <f t="shared" si="2"/>
        <v>1</v>
      </c>
      <c r="R21" s="44">
        <f t="shared" si="3"/>
        <v>0.2</v>
      </c>
      <c r="S21" s="58" t="s">
        <v>107</v>
      </c>
      <c r="T21" s="65">
        <v>0.2</v>
      </c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1</v>
      </c>
      <c r="Y21" s="41">
        <f t="shared" si="16"/>
        <v>1</v>
      </c>
      <c r="Z21" s="66">
        <v>0</v>
      </c>
      <c r="AA21" s="66">
        <v>1</v>
      </c>
      <c r="AB21" s="67"/>
      <c r="AC21" s="67">
        <v>1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8" t="s">
        <v>47</v>
      </c>
      <c r="AO21" s="188"/>
      <c r="AP21" s="188"/>
      <c r="AQ21" s="188"/>
    </row>
    <row r="22" spans="1:44" ht="14.1" customHeight="1" x14ac:dyDescent="0.25">
      <c r="A22" s="55">
        <v>18</v>
      </c>
      <c r="B22" s="56">
        <v>11.2</v>
      </c>
      <c r="C22" s="56">
        <v>15.6</v>
      </c>
      <c r="D22" s="41">
        <f t="shared" si="9"/>
        <v>15.6</v>
      </c>
      <c r="E22" s="41">
        <f t="shared" si="10"/>
        <v>15.6</v>
      </c>
      <c r="F22" s="56">
        <v>5.9</v>
      </c>
      <c r="G22" s="56">
        <v>10.199999999999999</v>
      </c>
      <c r="H22" s="41">
        <f t="shared" si="11"/>
        <v>5.9</v>
      </c>
      <c r="I22" s="41">
        <f t="shared" si="12"/>
        <v>5.9</v>
      </c>
      <c r="J22" s="42">
        <f t="shared" si="0"/>
        <v>0</v>
      </c>
      <c r="K22" s="41">
        <v>1.7</v>
      </c>
      <c r="L22" s="2">
        <f t="shared" si="1"/>
        <v>0</v>
      </c>
      <c r="M22" s="163">
        <v>4.2</v>
      </c>
      <c r="N22" s="159">
        <v>13</v>
      </c>
      <c r="O22" s="57"/>
      <c r="P22" s="56" t="s">
        <v>111</v>
      </c>
      <c r="Q22" s="41">
        <f t="shared" si="2"/>
        <v>1</v>
      </c>
      <c r="R22" s="44">
        <f t="shared" si="3"/>
        <v>16.100000000000001</v>
      </c>
      <c r="S22" s="58"/>
      <c r="T22" s="56">
        <v>16.100000000000001</v>
      </c>
      <c r="U22" s="41">
        <f t="shared" si="13"/>
        <v>0</v>
      </c>
      <c r="V22" s="41">
        <f t="shared" si="14"/>
        <v>1</v>
      </c>
      <c r="W22" s="41">
        <f t="shared" si="4"/>
        <v>1</v>
      </c>
      <c r="X22" s="41">
        <f t="shared" si="15"/>
        <v>1</v>
      </c>
      <c r="Y22" s="41">
        <f t="shared" si="16"/>
        <v>1</v>
      </c>
      <c r="Z22" s="59">
        <v>0</v>
      </c>
      <c r="AA22" s="59">
        <v>1</v>
      </c>
      <c r="AB22" s="60"/>
      <c r="AC22" s="60">
        <v>0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>
        <v>14.1</v>
      </c>
      <c r="C23" s="65">
        <v>17.399999999999999</v>
      </c>
      <c r="D23" s="41">
        <f t="shared" si="9"/>
        <v>17.399999999999999</v>
      </c>
      <c r="E23" s="41">
        <f t="shared" si="10"/>
        <v>17.399999999999999</v>
      </c>
      <c r="F23" s="65">
        <v>10.5</v>
      </c>
      <c r="G23" s="65">
        <v>7.5</v>
      </c>
      <c r="H23" s="41">
        <f t="shared" si="11"/>
        <v>7.5</v>
      </c>
      <c r="I23" s="41">
        <f t="shared" si="12"/>
        <v>7.5</v>
      </c>
      <c r="J23" s="42">
        <f t="shared" si="0"/>
        <v>0</v>
      </c>
      <c r="K23" s="41">
        <v>8.9</v>
      </c>
      <c r="L23" s="2">
        <f t="shared" si="1"/>
        <v>0</v>
      </c>
      <c r="M23" s="163">
        <v>9.4</v>
      </c>
      <c r="N23" s="159">
        <v>13</v>
      </c>
      <c r="O23" s="43"/>
      <c r="P23" s="65">
        <v>0</v>
      </c>
      <c r="Q23" s="41">
        <f t="shared" si="2"/>
        <v>1</v>
      </c>
      <c r="R23" s="44">
        <f t="shared" si="3"/>
        <v>1.1000000000000001</v>
      </c>
      <c r="S23" s="58"/>
      <c r="T23" s="65">
        <v>1.1000000000000001</v>
      </c>
      <c r="U23" s="41">
        <f t="shared" si="13"/>
        <v>0</v>
      </c>
      <c r="V23" s="41">
        <f t="shared" si="14"/>
        <v>0</v>
      </c>
      <c r="W23" s="41">
        <f t="shared" si="4"/>
        <v>1</v>
      </c>
      <c r="X23" s="41">
        <f t="shared" si="15"/>
        <v>1</v>
      </c>
      <c r="Y23" s="41">
        <f t="shared" si="16"/>
        <v>1</v>
      </c>
      <c r="Z23" s="59">
        <v>0</v>
      </c>
      <c r="AA23" s="66">
        <v>1</v>
      </c>
      <c r="AB23" s="67"/>
      <c r="AC23" s="67">
        <v>1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>
        <v>12.8</v>
      </c>
      <c r="C24" s="56">
        <v>16.399999999999999</v>
      </c>
      <c r="D24" s="41">
        <f t="shared" si="9"/>
        <v>16.399999999999999</v>
      </c>
      <c r="E24" s="41">
        <f t="shared" si="10"/>
        <v>16.399999999999999</v>
      </c>
      <c r="F24" s="56">
        <v>7.8</v>
      </c>
      <c r="G24" s="56">
        <v>12.6</v>
      </c>
      <c r="H24" s="41">
        <f t="shared" si="11"/>
        <v>7.8</v>
      </c>
      <c r="I24" s="41">
        <f t="shared" si="12"/>
        <v>7.8</v>
      </c>
      <c r="J24" s="42">
        <f t="shared" si="0"/>
        <v>0</v>
      </c>
      <c r="K24" s="41">
        <v>4</v>
      </c>
      <c r="L24" s="2">
        <f t="shared" si="1"/>
        <v>0</v>
      </c>
      <c r="M24" s="163">
        <v>6.8</v>
      </c>
      <c r="N24" s="159">
        <v>13</v>
      </c>
      <c r="O24" s="57"/>
      <c r="P24" s="56">
        <v>2</v>
      </c>
      <c r="Q24" s="41">
        <f t="shared" si="2"/>
        <v>1</v>
      </c>
      <c r="R24" s="44">
        <f t="shared" si="3"/>
        <v>2</v>
      </c>
      <c r="S24" s="58"/>
      <c r="T24" s="56">
        <v>0</v>
      </c>
      <c r="U24" s="41">
        <f t="shared" si="13"/>
        <v>0</v>
      </c>
      <c r="V24" s="41">
        <f t="shared" si="14"/>
        <v>0</v>
      </c>
      <c r="W24" s="41">
        <f t="shared" si="4"/>
        <v>1</v>
      </c>
      <c r="X24" s="41">
        <f t="shared" si="15"/>
        <v>1</v>
      </c>
      <c r="Y24" s="41">
        <f t="shared" si="16"/>
        <v>1</v>
      </c>
      <c r="Z24" s="59">
        <v>0</v>
      </c>
      <c r="AA24" s="59">
        <v>1</v>
      </c>
      <c r="AB24" s="60"/>
      <c r="AC24" s="60">
        <v>2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88" t="s">
        <v>50</v>
      </c>
      <c r="AO24" s="188"/>
      <c r="AP24" s="188"/>
      <c r="AQ24" s="188"/>
    </row>
    <row r="25" spans="1:44" ht="14.1" customHeight="1" x14ac:dyDescent="0.25">
      <c r="A25" s="16">
        <v>21</v>
      </c>
      <c r="B25" s="65">
        <v>12.7</v>
      </c>
      <c r="C25" s="65">
        <v>13.8</v>
      </c>
      <c r="D25" s="41">
        <f t="shared" si="9"/>
        <v>13.8</v>
      </c>
      <c r="E25" s="41">
        <f t="shared" si="10"/>
        <v>13.8</v>
      </c>
      <c r="F25" s="65">
        <v>10.9</v>
      </c>
      <c r="G25" s="65">
        <v>8.1</v>
      </c>
      <c r="H25" s="41">
        <f t="shared" si="11"/>
        <v>8.1</v>
      </c>
      <c r="I25" s="41">
        <f t="shared" si="12"/>
        <v>8.1</v>
      </c>
      <c r="J25" s="42">
        <f t="shared" si="0"/>
        <v>0</v>
      </c>
      <c r="K25" s="41">
        <v>8.9</v>
      </c>
      <c r="L25" s="2">
        <f t="shared" si="1"/>
        <v>0</v>
      </c>
      <c r="M25" s="163">
        <v>8.9</v>
      </c>
      <c r="N25" s="159">
        <v>12.8</v>
      </c>
      <c r="O25" s="43"/>
      <c r="P25" s="65">
        <v>0</v>
      </c>
      <c r="Q25" s="41">
        <f t="shared" si="2"/>
        <v>1</v>
      </c>
      <c r="R25" s="44">
        <f t="shared" si="3"/>
        <v>0.3</v>
      </c>
      <c r="S25" s="58"/>
      <c r="T25" s="65">
        <v>0.3</v>
      </c>
      <c r="U25" s="41">
        <f t="shared" si="13"/>
        <v>0</v>
      </c>
      <c r="V25" s="41">
        <f t="shared" si="14"/>
        <v>0</v>
      </c>
      <c r="W25" s="41">
        <f t="shared" si="4"/>
        <v>0</v>
      </c>
      <c r="X25" s="41">
        <f t="shared" si="15"/>
        <v>1</v>
      </c>
      <c r="Y25" s="41">
        <f t="shared" si="16"/>
        <v>1</v>
      </c>
      <c r="Z25" s="59">
        <v>0</v>
      </c>
      <c r="AA25" s="66">
        <v>1</v>
      </c>
      <c r="AB25" s="67"/>
      <c r="AC25" s="67">
        <v>0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>
        <v>11.2</v>
      </c>
      <c r="C26" s="56">
        <v>17</v>
      </c>
      <c r="D26" s="41">
        <f t="shared" si="9"/>
        <v>17</v>
      </c>
      <c r="E26" s="41">
        <f t="shared" si="10"/>
        <v>17</v>
      </c>
      <c r="F26" s="56">
        <v>7.7</v>
      </c>
      <c r="G26" s="56">
        <v>6.4</v>
      </c>
      <c r="H26" s="41">
        <f t="shared" si="11"/>
        <v>6.4</v>
      </c>
      <c r="I26" s="41">
        <f t="shared" si="12"/>
        <v>6.4</v>
      </c>
      <c r="J26" s="42">
        <f t="shared" si="0"/>
        <v>0</v>
      </c>
      <c r="K26" s="41">
        <v>2.9</v>
      </c>
      <c r="L26" s="2">
        <f t="shared" si="1"/>
        <v>0</v>
      </c>
      <c r="M26" s="163">
        <v>5.8</v>
      </c>
      <c r="N26" s="159">
        <v>12.5</v>
      </c>
      <c r="O26" s="45"/>
      <c r="P26" s="56">
        <v>0.1</v>
      </c>
      <c r="Q26" s="41">
        <f t="shared" si="2"/>
        <v>1</v>
      </c>
      <c r="R26" s="44">
        <f t="shared" si="3"/>
        <v>0.30000000000000004</v>
      </c>
      <c r="S26" s="58" t="s">
        <v>107</v>
      </c>
      <c r="T26" s="56">
        <v>0.2</v>
      </c>
      <c r="U26" s="41">
        <f t="shared" si="13"/>
        <v>0</v>
      </c>
      <c r="V26" s="41">
        <f t="shared" si="14"/>
        <v>0</v>
      </c>
      <c r="W26" s="41">
        <f>IF(SUM(Q26,T26)&gt;0.9,1,0)</f>
        <v>1</v>
      </c>
      <c r="X26" s="41">
        <f t="shared" si="15"/>
        <v>1</v>
      </c>
      <c r="Y26" s="41">
        <f t="shared" si="16"/>
        <v>1</v>
      </c>
      <c r="Z26" s="59">
        <v>0</v>
      </c>
      <c r="AA26" s="59">
        <v>1</v>
      </c>
      <c r="AB26" s="60"/>
      <c r="AC26" s="60">
        <v>2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>
        <v>8.3000000000000007</v>
      </c>
      <c r="C27" s="65">
        <v>15.2</v>
      </c>
      <c r="D27" s="41">
        <f t="shared" si="9"/>
        <v>15.2</v>
      </c>
      <c r="E27" s="41">
        <f t="shared" si="10"/>
        <v>15.2</v>
      </c>
      <c r="F27" s="65">
        <v>4.3</v>
      </c>
      <c r="G27" s="65">
        <v>8.3000000000000007</v>
      </c>
      <c r="H27" s="41">
        <f t="shared" si="11"/>
        <v>4.3</v>
      </c>
      <c r="I27" s="41">
        <f t="shared" si="12"/>
        <v>4.3</v>
      </c>
      <c r="J27" s="42">
        <f t="shared" si="0"/>
        <v>0</v>
      </c>
      <c r="K27" s="41">
        <v>2.5</v>
      </c>
      <c r="L27" s="2">
        <f t="shared" si="1"/>
        <v>0</v>
      </c>
      <c r="M27" s="163">
        <v>3.8</v>
      </c>
      <c r="N27" s="159">
        <v>12.2</v>
      </c>
      <c r="O27" s="43"/>
      <c r="P27" s="65">
        <v>0</v>
      </c>
      <c r="Q27" s="41">
        <f t="shared" si="2"/>
        <v>0</v>
      </c>
      <c r="R27" s="44">
        <f t="shared" si="3"/>
        <v>0</v>
      </c>
      <c r="S27" s="58"/>
      <c r="T27" s="65">
        <v>0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0</v>
      </c>
      <c r="X27" s="41">
        <f t="shared" si="15"/>
        <v>0</v>
      </c>
      <c r="Y27" s="41">
        <f t="shared" si="16"/>
        <v>1</v>
      </c>
      <c r="Z27" s="59">
        <v>0</v>
      </c>
      <c r="AA27" s="66">
        <v>1</v>
      </c>
      <c r="AB27" s="67"/>
      <c r="AC27" s="67">
        <v>1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11.8</v>
      </c>
      <c r="C28" s="56">
        <v>13.9</v>
      </c>
      <c r="D28" s="41">
        <f t="shared" si="9"/>
        <v>13.9</v>
      </c>
      <c r="E28" s="41">
        <f t="shared" si="10"/>
        <v>13.9</v>
      </c>
      <c r="F28" s="56">
        <v>10.7</v>
      </c>
      <c r="G28" s="56">
        <v>11.2</v>
      </c>
      <c r="H28" s="41">
        <f t="shared" si="11"/>
        <v>10.7</v>
      </c>
      <c r="I28" s="41">
        <f t="shared" si="12"/>
        <v>10.7</v>
      </c>
      <c r="J28" s="42">
        <f t="shared" si="0"/>
        <v>0</v>
      </c>
      <c r="K28" s="41">
        <v>9.6999999999999993</v>
      </c>
      <c r="L28" s="2">
        <f t="shared" si="1"/>
        <v>0</v>
      </c>
      <c r="M28" s="163">
        <v>8.8000000000000007</v>
      </c>
      <c r="N28" s="159">
        <v>12.3</v>
      </c>
      <c r="O28" s="45"/>
      <c r="P28" s="56">
        <v>0</v>
      </c>
      <c r="Q28" s="41">
        <f t="shared" si="2"/>
        <v>1</v>
      </c>
      <c r="R28" s="44">
        <f t="shared" si="3"/>
        <v>0.6</v>
      </c>
      <c r="S28" s="58"/>
      <c r="T28" s="56">
        <v>0.6</v>
      </c>
      <c r="U28" s="41">
        <f t="shared" si="13"/>
        <v>0</v>
      </c>
      <c r="V28" s="41">
        <f t="shared" si="14"/>
        <v>0</v>
      </c>
      <c r="W28" s="41">
        <f t="shared" si="17"/>
        <v>0</v>
      </c>
      <c r="X28" s="41">
        <f t="shared" si="15"/>
        <v>1</v>
      </c>
      <c r="Y28" s="41">
        <f t="shared" si="16"/>
        <v>1</v>
      </c>
      <c r="Z28" s="59">
        <v>0</v>
      </c>
      <c r="AA28" s="59">
        <v>1</v>
      </c>
      <c r="AB28" s="60"/>
      <c r="AC28" s="60">
        <v>0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14.3</v>
      </c>
      <c r="C29" s="65">
        <v>15.7</v>
      </c>
      <c r="D29" s="41">
        <f t="shared" si="9"/>
        <v>15.7</v>
      </c>
      <c r="E29" s="41">
        <f t="shared" si="10"/>
        <v>15.7</v>
      </c>
      <c r="F29" s="65">
        <v>13.3</v>
      </c>
      <c r="G29" s="65">
        <v>9.1999999999999993</v>
      </c>
      <c r="H29" s="41">
        <f t="shared" si="11"/>
        <v>9.1999999999999993</v>
      </c>
      <c r="I29" s="41">
        <f t="shared" si="12"/>
        <v>9.1999999999999993</v>
      </c>
      <c r="J29" s="42">
        <f t="shared" si="0"/>
        <v>0</v>
      </c>
      <c r="K29" s="41">
        <v>11.9</v>
      </c>
      <c r="L29" s="2">
        <f t="shared" si="1"/>
        <v>0</v>
      </c>
      <c r="M29" s="163">
        <v>11.7</v>
      </c>
      <c r="N29" s="159">
        <v>12.6</v>
      </c>
      <c r="O29" s="43"/>
      <c r="P29" s="65">
        <v>4</v>
      </c>
      <c r="Q29" s="41">
        <f t="shared" si="2"/>
        <v>1</v>
      </c>
      <c r="R29" s="44">
        <f t="shared" si="3"/>
        <v>4.0999999999999996</v>
      </c>
      <c r="S29" s="58" t="s">
        <v>107</v>
      </c>
      <c r="T29" s="65">
        <v>0.1</v>
      </c>
      <c r="U29" s="41">
        <f t="shared" si="13"/>
        <v>0</v>
      </c>
      <c r="V29" s="41">
        <f t="shared" si="14"/>
        <v>0</v>
      </c>
      <c r="W29" s="41">
        <f t="shared" si="17"/>
        <v>1</v>
      </c>
      <c r="X29" s="41">
        <f t="shared" si="15"/>
        <v>1</v>
      </c>
      <c r="Y29" s="41">
        <f t="shared" si="16"/>
        <v>1</v>
      </c>
      <c r="Z29" s="59">
        <v>0</v>
      </c>
      <c r="AA29" s="66">
        <v>1</v>
      </c>
      <c r="AB29" s="67"/>
      <c r="AC29" s="67">
        <v>1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5">
        <v>9.6</v>
      </c>
      <c r="C30" s="56">
        <v>14.9</v>
      </c>
      <c r="D30" s="41">
        <f t="shared" si="9"/>
        <v>14.9</v>
      </c>
      <c r="E30" s="41">
        <f t="shared" si="10"/>
        <v>14.9</v>
      </c>
      <c r="F30" s="56">
        <v>5.9</v>
      </c>
      <c r="G30" s="56">
        <v>8.1</v>
      </c>
      <c r="H30" s="41">
        <f t="shared" si="11"/>
        <v>5.9</v>
      </c>
      <c r="I30" s="41">
        <f t="shared" si="12"/>
        <v>5.9</v>
      </c>
      <c r="J30" s="42">
        <f t="shared" si="0"/>
        <v>0</v>
      </c>
      <c r="K30" s="41">
        <v>4.5999999999999996</v>
      </c>
      <c r="L30" s="2">
        <f t="shared" si="1"/>
        <v>0</v>
      </c>
      <c r="M30" s="163">
        <v>5.4</v>
      </c>
      <c r="N30" s="159">
        <v>12.5</v>
      </c>
      <c r="O30" s="57"/>
      <c r="P30" s="56">
        <v>0</v>
      </c>
      <c r="Q30" s="41">
        <f t="shared" si="2"/>
        <v>1</v>
      </c>
      <c r="R30" s="44">
        <f t="shared" si="3"/>
        <v>0.4</v>
      </c>
      <c r="S30" s="58"/>
      <c r="T30" s="56">
        <v>0.4</v>
      </c>
      <c r="U30" s="41">
        <f t="shared" si="13"/>
        <v>0</v>
      </c>
      <c r="V30" s="41">
        <f t="shared" si="14"/>
        <v>0</v>
      </c>
      <c r="W30" s="41">
        <f t="shared" si="17"/>
        <v>0</v>
      </c>
      <c r="X30" s="41">
        <f t="shared" si="15"/>
        <v>1</v>
      </c>
      <c r="Y30" s="41">
        <f t="shared" si="16"/>
        <v>1</v>
      </c>
      <c r="Z30" s="59">
        <v>0</v>
      </c>
      <c r="AA30" s="59">
        <v>1</v>
      </c>
      <c r="AB30" s="60"/>
      <c r="AC30" s="60">
        <v>1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>
        <v>11.2</v>
      </c>
      <c r="C31" s="65">
        <v>13.6</v>
      </c>
      <c r="D31" s="41">
        <f t="shared" si="9"/>
        <v>13.6</v>
      </c>
      <c r="E31" s="41">
        <f t="shared" si="10"/>
        <v>13.6</v>
      </c>
      <c r="F31" s="65">
        <v>2.6</v>
      </c>
      <c r="G31" s="65">
        <v>6.6</v>
      </c>
      <c r="H31" s="41">
        <f t="shared" si="11"/>
        <v>2.6</v>
      </c>
      <c r="I31" s="41">
        <f t="shared" si="12"/>
        <v>2.6</v>
      </c>
      <c r="J31" s="42">
        <f t="shared" si="0"/>
        <v>0</v>
      </c>
      <c r="K31" s="41">
        <v>-0.5</v>
      </c>
      <c r="L31" s="2">
        <f t="shared" si="1"/>
        <v>1</v>
      </c>
      <c r="M31" s="163">
        <v>1.5</v>
      </c>
      <c r="N31" s="159">
        <v>12.3</v>
      </c>
      <c r="O31" s="71"/>
      <c r="P31" s="65">
        <v>1.8</v>
      </c>
      <c r="Q31" s="41">
        <f t="shared" si="2"/>
        <v>1</v>
      </c>
      <c r="R31" s="44">
        <f t="shared" si="3"/>
        <v>3.2</v>
      </c>
      <c r="S31" s="58"/>
      <c r="T31" s="65">
        <v>1.4</v>
      </c>
      <c r="U31" s="41">
        <f t="shared" si="13"/>
        <v>0</v>
      </c>
      <c r="V31" s="41">
        <f t="shared" si="14"/>
        <v>0</v>
      </c>
      <c r="W31" s="41">
        <f t="shared" si="17"/>
        <v>1</v>
      </c>
      <c r="X31" s="41">
        <f t="shared" si="15"/>
        <v>1</v>
      </c>
      <c r="Y31" s="41">
        <f t="shared" si="16"/>
        <v>1</v>
      </c>
      <c r="Z31" s="66">
        <v>0</v>
      </c>
      <c r="AA31" s="66">
        <v>1</v>
      </c>
      <c r="AB31" s="67"/>
      <c r="AC31" s="67">
        <v>1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8" t="s">
        <v>57</v>
      </c>
      <c r="AO31" s="188"/>
      <c r="AP31" s="188"/>
      <c r="AQ31" s="188"/>
    </row>
    <row r="32" spans="1:44" ht="14.1" customHeight="1" x14ac:dyDescent="0.25">
      <c r="A32" s="55">
        <v>28</v>
      </c>
      <c r="B32" s="56">
        <v>14.3</v>
      </c>
      <c r="C32" s="56">
        <v>17.8</v>
      </c>
      <c r="D32" s="41">
        <f t="shared" si="9"/>
        <v>17.8</v>
      </c>
      <c r="E32" s="41">
        <f t="shared" si="10"/>
        <v>17.8</v>
      </c>
      <c r="F32" s="56">
        <v>9.1999999999999993</v>
      </c>
      <c r="G32" s="56">
        <v>12.4</v>
      </c>
      <c r="H32" s="41">
        <f t="shared" si="11"/>
        <v>9.1999999999999993</v>
      </c>
      <c r="I32" s="41">
        <f t="shared" si="12"/>
        <v>9.1999999999999993</v>
      </c>
      <c r="J32" s="42">
        <f t="shared" si="0"/>
        <v>0</v>
      </c>
      <c r="K32" s="41">
        <v>8</v>
      </c>
      <c r="L32" s="2">
        <f t="shared" si="1"/>
        <v>0</v>
      </c>
      <c r="M32" s="163">
        <v>8.1999999999999993</v>
      </c>
      <c r="N32" s="159">
        <v>12.1</v>
      </c>
      <c r="O32" s="57"/>
      <c r="P32" s="56">
        <v>0.1</v>
      </c>
      <c r="Q32" s="41">
        <f t="shared" si="2"/>
        <v>1</v>
      </c>
      <c r="R32" s="44">
        <f t="shared" si="3"/>
        <v>0.2</v>
      </c>
      <c r="S32" s="58"/>
      <c r="T32" s="56">
        <v>0.1</v>
      </c>
      <c r="U32" s="41">
        <f t="shared" si="13"/>
        <v>0</v>
      </c>
      <c r="V32" s="41">
        <f t="shared" si="14"/>
        <v>0</v>
      </c>
      <c r="W32" s="41">
        <f t="shared" si="17"/>
        <v>0</v>
      </c>
      <c r="X32" s="41">
        <f t="shared" si="15"/>
        <v>1</v>
      </c>
      <c r="Y32" s="41">
        <f t="shared" si="16"/>
        <v>1</v>
      </c>
      <c r="Z32" s="59">
        <v>0</v>
      </c>
      <c r="AA32" s="59">
        <v>1</v>
      </c>
      <c r="AB32" s="60"/>
      <c r="AC32" s="60">
        <v>2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88">
        <v>12.4</v>
      </c>
      <c r="C33" s="88">
        <v>14.8</v>
      </c>
      <c r="D33" s="41">
        <f t="shared" si="9"/>
        <v>14.8</v>
      </c>
      <c r="E33" s="41">
        <f t="shared" si="10"/>
        <v>14.8</v>
      </c>
      <c r="F33" s="88">
        <v>10.6</v>
      </c>
      <c r="G33" s="88">
        <v>11.8</v>
      </c>
      <c r="H33" s="41">
        <f t="shared" si="11"/>
        <v>10.6</v>
      </c>
      <c r="I33" s="41">
        <f t="shared" si="12"/>
        <v>10.6</v>
      </c>
      <c r="J33" s="42">
        <f t="shared" si="0"/>
        <v>0</v>
      </c>
      <c r="K33" s="41">
        <v>9</v>
      </c>
      <c r="L33" s="2">
        <f t="shared" si="1"/>
        <v>0</v>
      </c>
      <c r="M33" s="163">
        <v>9.6</v>
      </c>
      <c r="N33" s="159">
        <v>12.6</v>
      </c>
      <c r="O33" s="58"/>
      <c r="P33" s="88">
        <v>0.1</v>
      </c>
      <c r="Q33" s="41">
        <f t="shared" si="2"/>
        <v>0</v>
      </c>
      <c r="R33" s="44">
        <f t="shared" si="3"/>
        <v>0.1</v>
      </c>
      <c r="S33" s="58"/>
      <c r="T33" s="88">
        <v>0</v>
      </c>
      <c r="U33" s="41">
        <f t="shared" si="13"/>
        <v>0</v>
      </c>
      <c r="V33" s="41">
        <f t="shared" si="14"/>
        <v>0</v>
      </c>
      <c r="W33" s="41">
        <f t="shared" si="17"/>
        <v>0</v>
      </c>
      <c r="X33" s="41">
        <f t="shared" si="15"/>
        <v>0</v>
      </c>
      <c r="Y33" s="41">
        <f t="shared" si="16"/>
        <v>1</v>
      </c>
      <c r="Z33" s="89">
        <v>0</v>
      </c>
      <c r="AA33" s="89">
        <v>1</v>
      </c>
      <c r="AB33" s="90"/>
      <c r="AC33" s="90">
        <v>1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8" t="s">
        <v>59</v>
      </c>
      <c r="AO33" s="188"/>
      <c r="AP33" s="188"/>
      <c r="AQ33" s="188"/>
    </row>
    <row r="34" spans="1:43" ht="14.1" customHeight="1" x14ac:dyDescent="0.25">
      <c r="A34" s="26">
        <v>30</v>
      </c>
      <c r="B34" s="88">
        <v>11.8</v>
      </c>
      <c r="C34" s="88">
        <v>12.2</v>
      </c>
      <c r="D34" s="41">
        <f t="shared" si="9"/>
        <v>12.2</v>
      </c>
      <c r="E34" s="41">
        <f t="shared" si="10"/>
        <v>12.2</v>
      </c>
      <c r="F34" s="88">
        <v>9.8000000000000007</v>
      </c>
      <c r="G34" s="88">
        <v>9.6999999999999993</v>
      </c>
      <c r="H34" s="41">
        <f t="shared" si="11"/>
        <v>9.6999999999999993</v>
      </c>
      <c r="I34" s="41">
        <f t="shared" si="12"/>
        <v>9.6999999999999993</v>
      </c>
      <c r="J34" s="42">
        <f t="shared" si="0"/>
        <v>0</v>
      </c>
      <c r="K34" s="41">
        <v>9.4</v>
      </c>
      <c r="L34" s="2">
        <f t="shared" si="1"/>
        <v>0</v>
      </c>
      <c r="M34" s="163">
        <v>9.6999999999999993</v>
      </c>
      <c r="N34" s="159">
        <v>12.9</v>
      </c>
      <c r="O34" s="58"/>
      <c r="P34" s="88" t="s">
        <v>111</v>
      </c>
      <c r="Q34" s="41">
        <f t="shared" si="2"/>
        <v>0</v>
      </c>
      <c r="R34" s="44">
        <f t="shared" si="3"/>
        <v>0</v>
      </c>
      <c r="S34" s="58"/>
      <c r="T34" s="88" t="s">
        <v>111</v>
      </c>
      <c r="U34" s="41">
        <f t="shared" si="13"/>
        <v>0</v>
      </c>
      <c r="V34" s="41">
        <f t="shared" si="14"/>
        <v>0</v>
      </c>
      <c r="W34" s="41">
        <f t="shared" si="17"/>
        <v>0</v>
      </c>
      <c r="X34" s="41">
        <f t="shared" si="15"/>
        <v>0</v>
      </c>
      <c r="Y34" s="41">
        <f t="shared" si="16"/>
        <v>1</v>
      </c>
      <c r="Z34" s="89">
        <v>0</v>
      </c>
      <c r="AA34" s="89">
        <v>1</v>
      </c>
      <c r="AB34" s="90"/>
      <c r="AC34" s="90">
        <v>0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>
        <v>10.8</v>
      </c>
      <c r="C35" s="88">
        <v>14.4</v>
      </c>
      <c r="D35" s="41">
        <f t="shared" si="9"/>
        <v>14.4</v>
      </c>
      <c r="E35" s="41">
        <f t="shared" si="10"/>
        <v>14.4</v>
      </c>
      <c r="F35" s="88">
        <v>9.8000000000000007</v>
      </c>
      <c r="G35" s="88">
        <v>7.2</v>
      </c>
      <c r="H35" s="41">
        <f t="shared" si="11"/>
        <v>7.2</v>
      </c>
      <c r="I35" s="41">
        <f t="shared" si="12"/>
        <v>7.2</v>
      </c>
      <c r="J35" s="42">
        <f t="shared" si="0"/>
        <v>0</v>
      </c>
      <c r="K35" s="56">
        <v>9.6</v>
      </c>
      <c r="L35" s="2">
        <f t="shared" si="1"/>
        <v>0</v>
      </c>
      <c r="M35" s="163">
        <v>10</v>
      </c>
      <c r="N35" s="159">
        <v>12.9</v>
      </c>
      <c r="O35" s="58"/>
      <c r="P35" s="88">
        <v>0</v>
      </c>
      <c r="Q35" s="41">
        <f t="shared" si="2"/>
        <v>0</v>
      </c>
      <c r="R35" s="44">
        <f t="shared" si="3"/>
        <v>0</v>
      </c>
      <c r="S35" s="58"/>
      <c r="T35" s="88">
        <v>0</v>
      </c>
      <c r="U35" s="41">
        <f t="shared" si="13"/>
        <v>0</v>
      </c>
      <c r="V35" s="41">
        <f t="shared" si="14"/>
        <v>0</v>
      </c>
      <c r="W35" s="41">
        <f t="shared" si="17"/>
        <v>0</v>
      </c>
      <c r="X35" s="41">
        <f t="shared" si="15"/>
        <v>0</v>
      </c>
      <c r="Y35" s="41">
        <f t="shared" si="16"/>
        <v>1</v>
      </c>
      <c r="Z35" s="89">
        <v>0</v>
      </c>
      <c r="AA35" s="89">
        <v>1</v>
      </c>
      <c r="AB35" s="90"/>
      <c r="AC35" s="90">
        <v>0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8" t="s">
        <v>61</v>
      </c>
      <c r="AO35" s="188"/>
      <c r="AP35" s="188"/>
      <c r="AQ35" s="188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3"/>
      <c r="N36" s="160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342.8</v>
      </c>
      <c r="C37" s="102">
        <f t="shared" si="18"/>
        <v>448.7999999999999</v>
      </c>
      <c r="D37" s="102">
        <f t="shared" si="18"/>
        <v>448.7999999999999</v>
      </c>
      <c r="E37" s="102">
        <f t="shared" si="18"/>
        <v>448.7999999999999</v>
      </c>
      <c r="F37" s="102">
        <f t="shared" si="18"/>
        <v>235.90000000000003</v>
      </c>
      <c r="G37" s="102">
        <f t="shared" si="18"/>
        <v>273.2</v>
      </c>
      <c r="H37" s="102">
        <f t="shared" si="18"/>
        <v>211.29999999999998</v>
      </c>
      <c r="I37" s="102">
        <f t="shared" si="18"/>
        <v>211.29999999999998</v>
      </c>
      <c r="J37" s="103"/>
      <c r="K37" s="102">
        <f>SUM(K5:K35)</f>
        <v>174.29999999999998</v>
      </c>
      <c r="M37" s="162">
        <f>SUM(M5:M35)</f>
        <v>202</v>
      </c>
      <c r="N37" s="162">
        <f>SUM(N5:N35)</f>
        <v>392.20000000000005</v>
      </c>
      <c r="O37" s="104"/>
      <c r="P37" s="105">
        <f>SUM(P5:P35)</f>
        <v>80.399999999999991</v>
      </c>
      <c r="Q37" s="102"/>
      <c r="R37" s="106"/>
      <c r="S37" s="104"/>
      <c r="T37" s="102">
        <f>SUM(T5:T35)</f>
        <v>81.899999999999977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0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0</v>
      </c>
      <c r="AL37" s="110">
        <f>SUM(AL5:AL35)</f>
        <v>0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11.058064516129033</v>
      </c>
      <c r="C38" s="102">
        <f t="shared" si="19"/>
        <v>14.477419354838707</v>
      </c>
      <c r="D38" s="102">
        <f t="shared" si="19"/>
        <v>14.477419354838707</v>
      </c>
      <c r="E38" s="102">
        <f t="shared" si="19"/>
        <v>14.477419354838707</v>
      </c>
      <c r="F38" s="102">
        <f t="shared" si="19"/>
        <v>7.6096774193548402</v>
      </c>
      <c r="G38" s="102">
        <f t="shared" si="19"/>
        <v>8.8129032258064512</v>
      </c>
      <c r="H38" s="102">
        <f t="shared" si="19"/>
        <v>6.8161290322580639</v>
      </c>
      <c r="I38" s="102">
        <f t="shared" si="19"/>
        <v>6.8161290322580639</v>
      </c>
      <c r="J38" s="103"/>
      <c r="K38" s="102">
        <f>AVERAGE(K5:K35)</f>
        <v>5.6225806451612899</v>
      </c>
      <c r="M38" s="162">
        <f>AVERAGE(M5:M35)</f>
        <v>6.5161290322580649</v>
      </c>
      <c r="N38" s="162">
        <f>AVERAGE(N5:N35)</f>
        <v>12.651612903225807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15.7</v>
      </c>
      <c r="C39" s="102">
        <f t="shared" si="20"/>
        <v>18.3</v>
      </c>
      <c r="D39" s="102">
        <f t="shared" si="20"/>
        <v>18.3</v>
      </c>
      <c r="E39" s="102">
        <f t="shared" si="20"/>
        <v>18.3</v>
      </c>
      <c r="F39" s="102">
        <f t="shared" si="20"/>
        <v>13.3</v>
      </c>
      <c r="G39" s="102">
        <f t="shared" si="20"/>
        <v>14.5</v>
      </c>
      <c r="H39" s="102">
        <f t="shared" si="20"/>
        <v>13.2</v>
      </c>
      <c r="I39" s="102">
        <f t="shared" si="20"/>
        <v>13.2</v>
      </c>
      <c r="J39" s="103"/>
      <c r="K39" s="102">
        <f>MAX(K5:K35)</f>
        <v>12.6</v>
      </c>
      <c r="M39" s="162">
        <f>MAX(M5:M35)</f>
        <v>12.1</v>
      </c>
      <c r="N39" s="162">
        <f>MAX(N5:N35)</f>
        <v>13.7</v>
      </c>
      <c r="O39" s="104"/>
      <c r="P39" s="119">
        <f>MAX(P5:P35)</f>
        <v>49.6</v>
      </c>
      <c r="Q39" s="102"/>
      <c r="R39" s="106"/>
      <c r="S39" s="104"/>
      <c r="T39" s="102">
        <f>MAX(T5:T35)</f>
        <v>40.799999999999997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8" t="s">
        <v>69</v>
      </c>
      <c r="AO39" s="188"/>
      <c r="AP39" s="188"/>
      <c r="AQ39" s="188"/>
    </row>
    <row r="40" spans="1:43" ht="14.1" customHeight="1" x14ac:dyDescent="0.25">
      <c r="A40" s="121" t="s">
        <v>72</v>
      </c>
      <c r="B40" s="122">
        <f t="shared" ref="B40:I40" si="21">MIN(B5:B35)</f>
        <v>3</v>
      </c>
      <c r="C40" s="122">
        <f t="shared" si="21"/>
        <v>9.4</v>
      </c>
      <c r="D40" s="122">
        <f t="shared" si="21"/>
        <v>9.4</v>
      </c>
      <c r="E40" s="122">
        <f t="shared" si="21"/>
        <v>9.4</v>
      </c>
      <c r="F40" s="122">
        <f t="shared" si="21"/>
        <v>-1.9</v>
      </c>
      <c r="G40" s="122">
        <f t="shared" si="21"/>
        <v>1.4</v>
      </c>
      <c r="H40" s="122">
        <f t="shared" si="21"/>
        <v>-1.9</v>
      </c>
      <c r="I40" s="122">
        <f t="shared" si="21"/>
        <v>-1.9</v>
      </c>
      <c r="J40" s="123"/>
      <c r="K40" s="122">
        <f>MIN(K5:K35)</f>
        <v>-4.5999999999999996</v>
      </c>
      <c r="M40" s="164">
        <f>MIN(M5:M35)</f>
        <v>-1.8</v>
      </c>
      <c r="N40" s="162">
        <f>MIN(N5:N35)</f>
        <v>11.4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1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89" t="s">
        <v>74</v>
      </c>
      <c r="B42" s="189"/>
      <c r="C42" s="137">
        <f>D38</f>
        <v>14.477419354838707</v>
      </c>
      <c r="D42" s="137"/>
      <c r="E42" s="138"/>
      <c r="G42" s="190" t="s">
        <v>75</v>
      </c>
      <c r="H42" s="190"/>
      <c r="I42" s="190"/>
      <c r="J42" s="190"/>
      <c r="K42" s="190"/>
      <c r="L42" s="190"/>
      <c r="M42" s="190"/>
      <c r="N42" s="190"/>
      <c r="O42" s="190"/>
      <c r="P42" s="190"/>
      <c r="Q42" s="139"/>
      <c r="R42" s="140"/>
      <c r="S42" s="191">
        <f>C42-AO42</f>
        <v>0.57741935483870677</v>
      </c>
      <c r="T42" s="191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13.9</v>
      </c>
      <c r="AP42" s="6"/>
      <c r="AQ42" s="6"/>
    </row>
    <row r="43" spans="1:43" ht="36.6" customHeight="1" x14ac:dyDescent="0.25">
      <c r="A43" s="190" t="s">
        <v>77</v>
      </c>
      <c r="B43" s="190"/>
      <c r="C43" s="137">
        <f>I38</f>
        <v>6.8161290322580639</v>
      </c>
      <c r="D43" s="119"/>
      <c r="G43" s="190" t="s">
        <v>75</v>
      </c>
      <c r="H43" s="190"/>
      <c r="I43" s="190"/>
      <c r="J43" s="190"/>
      <c r="K43" s="190"/>
      <c r="L43" s="190"/>
      <c r="M43" s="190"/>
      <c r="N43" s="190"/>
      <c r="O43" s="190"/>
      <c r="P43" s="190"/>
      <c r="Q43" s="139"/>
      <c r="R43" s="140"/>
      <c r="S43" s="191">
        <f>C43-AO43</f>
        <v>0.51612903225806406</v>
      </c>
      <c r="T43" s="191"/>
      <c r="U43" s="153"/>
      <c r="V43" s="153"/>
      <c r="AN43" s="142" t="s">
        <v>78</v>
      </c>
      <c r="AO43" s="143">
        <v>6.3</v>
      </c>
    </row>
    <row r="44" spans="1:43" ht="36.6" customHeight="1" x14ac:dyDescent="0.25">
      <c r="A44" s="197" t="s">
        <v>79</v>
      </c>
      <c r="B44" s="197"/>
      <c r="C44" s="146">
        <f>AO10</f>
        <v>162.29999999999995</v>
      </c>
      <c r="D44" s="119"/>
      <c r="G44" s="197" t="s">
        <v>98</v>
      </c>
      <c r="H44" s="197"/>
      <c r="I44" s="197"/>
      <c r="J44" s="197"/>
      <c r="K44" s="197"/>
      <c r="L44" s="197"/>
      <c r="M44" s="197"/>
      <c r="N44" s="197"/>
      <c r="O44" s="197"/>
      <c r="P44" s="197"/>
      <c r="Q44" s="147"/>
      <c r="R44" s="148"/>
      <c r="S44" s="198">
        <f>(AO10/(AO44*(Y37/A35)))</f>
        <v>1.9094117647058819</v>
      </c>
      <c r="T44" s="198"/>
      <c r="U44" s="154"/>
      <c r="V44" s="154"/>
      <c r="Z44" s="192" t="s">
        <v>97</v>
      </c>
      <c r="AA44" s="193"/>
      <c r="AB44" s="193"/>
      <c r="AC44" s="193"/>
      <c r="AD44" s="193"/>
      <c r="AE44" s="193"/>
      <c r="AF44" s="193"/>
      <c r="AG44" s="158"/>
      <c r="AH44" s="194">
        <f>AO10/AO44</f>
        <v>1.9094117647058819</v>
      </c>
      <c r="AI44" s="195"/>
      <c r="AJ44" s="195"/>
      <c r="AK44" s="195"/>
      <c r="AL44" s="195"/>
      <c r="AM44" s="196"/>
      <c r="AN44" s="144" t="s">
        <v>80</v>
      </c>
      <c r="AO44" s="145">
        <v>85</v>
      </c>
    </row>
    <row r="45" spans="1:43" ht="30.75" customHeight="1" x14ac:dyDescent="0.25">
      <c r="A45" s="174" t="s">
        <v>81</v>
      </c>
      <c r="B45" s="174"/>
      <c r="C45" s="156">
        <f>(C42+C43)/2</f>
        <v>10.646774193548385</v>
      </c>
      <c r="D45" s="152"/>
      <c r="G45" s="174" t="s">
        <v>75</v>
      </c>
      <c r="H45" s="174"/>
      <c r="I45" s="174"/>
      <c r="J45" s="174"/>
      <c r="K45" s="174"/>
      <c r="L45" s="174"/>
      <c r="M45" s="174"/>
      <c r="N45" s="174"/>
      <c r="O45" s="174"/>
      <c r="P45" s="174"/>
      <c r="Q45" s="149"/>
      <c r="R45" s="150"/>
      <c r="S45" s="175">
        <f>C45-AO45</f>
        <v>0.54677419354838541</v>
      </c>
      <c r="T45" s="175"/>
      <c r="U45" s="155"/>
      <c r="V45" s="155"/>
      <c r="AN45" s="151" t="s">
        <v>82</v>
      </c>
      <c r="AO45" s="156">
        <f>(AO42+AO43)/2</f>
        <v>10.1</v>
      </c>
    </row>
  </sheetData>
  <sheetProtection selectLockedCells="1" selectUnlockedCells="1"/>
  <mergeCells count="32">
    <mergeCell ref="Z44:AF44"/>
    <mergeCell ref="AH44:AM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N24:AQ24"/>
    <mergeCell ref="AN31:AQ31"/>
    <mergeCell ref="AN33:AQ33"/>
    <mergeCell ref="AN35:AQ35"/>
    <mergeCell ref="AN39:AQ39"/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2024-11-01T12:28:25Z</dcterms:modified>
</cp:coreProperties>
</file>