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1E7B246-3B10-4D9E-B0EC-184431585A4F}" xr6:coauthVersionLast="47" xr6:coauthVersionMax="47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AN45" i="1" l="1"/>
  <c r="T5" i="1" l="1"/>
  <c r="AH35" i="1" l="1"/>
  <c r="AI35" i="1"/>
  <c r="AF35" i="1"/>
  <c r="AD35" i="1"/>
  <c r="X35" i="1"/>
  <c r="W35" i="1"/>
  <c r="V35" i="1"/>
  <c r="U35" i="1"/>
  <c r="T35" i="1"/>
  <c r="Q35" i="1"/>
  <c r="P35" i="1"/>
  <c r="L35" i="1"/>
  <c r="I35" i="1"/>
  <c r="H35" i="1"/>
  <c r="J35" i="1" s="1"/>
  <c r="E35" i="1"/>
  <c r="D35" i="1"/>
  <c r="S39" i="1"/>
  <c r="O39" i="1"/>
  <c r="K40" i="1"/>
  <c r="AN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L37" i="1"/>
  <c r="AK37" i="1"/>
  <c r="AJ37" i="1"/>
  <c r="AE37" i="1"/>
  <c r="S37" i="1"/>
  <c r="O37" i="1"/>
  <c r="K37" i="1"/>
  <c r="G37" i="1"/>
  <c r="F37" i="1"/>
  <c r="C37" i="1"/>
  <c r="B37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X37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U5" i="1"/>
  <c r="W5" i="1"/>
  <c r="AN16" i="1" l="1"/>
  <c r="AN18" i="1"/>
  <c r="AN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P5" i="1"/>
  <c r="Q5" i="1"/>
  <c r="V5" i="1"/>
  <c r="AD5" i="1"/>
  <c r="AF5" i="1"/>
  <c r="AH5" i="1"/>
  <c r="AI5" i="1"/>
  <c r="L6" i="1"/>
  <c r="P6" i="1"/>
  <c r="Q6" i="1"/>
  <c r="V6" i="1"/>
  <c r="AD6" i="1"/>
  <c r="AF6" i="1"/>
  <c r="AH6" i="1"/>
  <c r="AI6" i="1"/>
  <c r="L7" i="1"/>
  <c r="P7" i="1"/>
  <c r="Q7" i="1"/>
  <c r="V7" i="1"/>
  <c r="AD7" i="1"/>
  <c r="AF7" i="1"/>
  <c r="AH7" i="1"/>
  <c r="AI7" i="1"/>
  <c r="L8" i="1"/>
  <c r="P8" i="1"/>
  <c r="Q8" i="1"/>
  <c r="V8" i="1"/>
  <c r="AD8" i="1"/>
  <c r="AF8" i="1"/>
  <c r="AH8" i="1"/>
  <c r="AI8" i="1"/>
  <c r="L9" i="1"/>
  <c r="P9" i="1"/>
  <c r="Q9" i="1"/>
  <c r="V9" i="1"/>
  <c r="AD9" i="1"/>
  <c r="AF9" i="1"/>
  <c r="AH9" i="1"/>
  <c r="AI9" i="1"/>
  <c r="L10" i="1"/>
  <c r="P10" i="1"/>
  <c r="Q10" i="1"/>
  <c r="V10" i="1"/>
  <c r="AD10" i="1"/>
  <c r="AF10" i="1"/>
  <c r="AH10" i="1"/>
  <c r="AI10" i="1"/>
  <c r="L11" i="1"/>
  <c r="P11" i="1"/>
  <c r="Q11" i="1"/>
  <c r="V11" i="1"/>
  <c r="AD11" i="1"/>
  <c r="AF11" i="1"/>
  <c r="AH11" i="1"/>
  <c r="AI11" i="1"/>
  <c r="L12" i="1"/>
  <c r="P12" i="1"/>
  <c r="Q12" i="1"/>
  <c r="V12" i="1"/>
  <c r="AD12" i="1"/>
  <c r="AF12" i="1"/>
  <c r="AH12" i="1"/>
  <c r="AI12" i="1"/>
  <c r="L13" i="1"/>
  <c r="P13" i="1"/>
  <c r="Q13" i="1"/>
  <c r="V13" i="1"/>
  <c r="AD13" i="1"/>
  <c r="AF13" i="1"/>
  <c r="AH13" i="1"/>
  <c r="AI13" i="1"/>
  <c r="L14" i="1"/>
  <c r="P14" i="1"/>
  <c r="Q14" i="1"/>
  <c r="V14" i="1"/>
  <c r="AD14" i="1"/>
  <c r="AF14" i="1"/>
  <c r="AH14" i="1"/>
  <c r="AI14" i="1"/>
  <c r="L15" i="1"/>
  <c r="P15" i="1"/>
  <c r="Q15" i="1"/>
  <c r="V15" i="1"/>
  <c r="AD15" i="1"/>
  <c r="AF15" i="1"/>
  <c r="AH15" i="1"/>
  <c r="AI15" i="1"/>
  <c r="L16" i="1"/>
  <c r="P16" i="1"/>
  <c r="Q16" i="1"/>
  <c r="V16" i="1"/>
  <c r="AD16" i="1"/>
  <c r="AF16" i="1"/>
  <c r="AH16" i="1"/>
  <c r="AI16" i="1"/>
  <c r="L17" i="1"/>
  <c r="P17" i="1"/>
  <c r="Q17" i="1"/>
  <c r="V17" i="1"/>
  <c r="AD17" i="1"/>
  <c r="AF17" i="1"/>
  <c r="AH17" i="1"/>
  <c r="AI17" i="1"/>
  <c r="L18" i="1"/>
  <c r="P18" i="1"/>
  <c r="Q18" i="1"/>
  <c r="V18" i="1"/>
  <c r="AD18" i="1"/>
  <c r="AF18" i="1"/>
  <c r="AH18" i="1"/>
  <c r="AI18" i="1"/>
  <c r="L19" i="1"/>
  <c r="P19" i="1"/>
  <c r="Q19" i="1"/>
  <c r="V19" i="1"/>
  <c r="AD19" i="1"/>
  <c r="AF19" i="1"/>
  <c r="AH19" i="1"/>
  <c r="AI19" i="1"/>
  <c r="L20" i="1"/>
  <c r="P20" i="1"/>
  <c r="Q20" i="1"/>
  <c r="V20" i="1"/>
  <c r="AD20" i="1"/>
  <c r="AF20" i="1"/>
  <c r="AH20" i="1"/>
  <c r="AI20" i="1"/>
  <c r="L21" i="1"/>
  <c r="P21" i="1"/>
  <c r="Q21" i="1"/>
  <c r="V21" i="1"/>
  <c r="AD21" i="1"/>
  <c r="AF21" i="1"/>
  <c r="AH21" i="1"/>
  <c r="AI21" i="1"/>
  <c r="L22" i="1"/>
  <c r="P22" i="1"/>
  <c r="Q22" i="1"/>
  <c r="V22" i="1"/>
  <c r="AD22" i="1"/>
  <c r="AF22" i="1"/>
  <c r="AH22" i="1"/>
  <c r="AI22" i="1"/>
  <c r="L23" i="1"/>
  <c r="P23" i="1"/>
  <c r="Q23" i="1"/>
  <c r="V23" i="1"/>
  <c r="AD23" i="1"/>
  <c r="AF23" i="1"/>
  <c r="AH23" i="1"/>
  <c r="AI23" i="1"/>
  <c r="L24" i="1"/>
  <c r="P24" i="1"/>
  <c r="Q24" i="1"/>
  <c r="V24" i="1"/>
  <c r="AD24" i="1"/>
  <c r="AF24" i="1"/>
  <c r="AH24" i="1"/>
  <c r="AI24" i="1"/>
  <c r="L25" i="1"/>
  <c r="P25" i="1"/>
  <c r="Q25" i="1"/>
  <c r="V25" i="1"/>
  <c r="AD25" i="1"/>
  <c r="AF25" i="1"/>
  <c r="AH25" i="1"/>
  <c r="AI25" i="1"/>
  <c r="L26" i="1"/>
  <c r="P26" i="1"/>
  <c r="V26" i="1" s="1"/>
  <c r="Q26" i="1"/>
  <c r="AD26" i="1"/>
  <c r="AF26" i="1"/>
  <c r="AH26" i="1"/>
  <c r="AI26" i="1"/>
  <c r="L27" i="1"/>
  <c r="P27" i="1"/>
  <c r="Q27" i="1"/>
  <c r="V27" i="1"/>
  <c r="AD27" i="1"/>
  <c r="AF27" i="1"/>
  <c r="AH27" i="1"/>
  <c r="AI27" i="1"/>
  <c r="L28" i="1"/>
  <c r="P28" i="1"/>
  <c r="Q28" i="1"/>
  <c r="V28" i="1"/>
  <c r="AD28" i="1"/>
  <c r="AF28" i="1"/>
  <c r="AH28" i="1"/>
  <c r="AI28" i="1"/>
  <c r="L29" i="1"/>
  <c r="P29" i="1"/>
  <c r="Q29" i="1"/>
  <c r="V29" i="1"/>
  <c r="AD29" i="1"/>
  <c r="AF29" i="1"/>
  <c r="AH29" i="1"/>
  <c r="AI29" i="1"/>
  <c r="L30" i="1"/>
  <c r="P30" i="1"/>
  <c r="Q30" i="1"/>
  <c r="V30" i="1"/>
  <c r="AD30" i="1"/>
  <c r="AF30" i="1"/>
  <c r="AH30" i="1"/>
  <c r="AI30" i="1"/>
  <c r="L31" i="1"/>
  <c r="P31" i="1"/>
  <c r="Q31" i="1"/>
  <c r="V31" i="1"/>
  <c r="AD31" i="1"/>
  <c r="AF31" i="1"/>
  <c r="AH31" i="1"/>
  <c r="AI31" i="1"/>
  <c r="L32" i="1"/>
  <c r="P32" i="1"/>
  <c r="Q32" i="1"/>
  <c r="V32" i="1"/>
  <c r="AD32" i="1"/>
  <c r="AF32" i="1"/>
  <c r="AH32" i="1"/>
  <c r="AI32" i="1"/>
  <c r="L33" i="1"/>
  <c r="P33" i="1"/>
  <c r="Q33" i="1"/>
  <c r="V33" i="1"/>
  <c r="AD33" i="1"/>
  <c r="AF33" i="1"/>
  <c r="AH33" i="1"/>
  <c r="AI33" i="1"/>
  <c r="L34" i="1"/>
  <c r="P34" i="1"/>
  <c r="Q34" i="1"/>
  <c r="V34" i="1"/>
  <c r="AD34" i="1"/>
  <c r="AF34" i="1"/>
  <c r="AH34" i="1"/>
  <c r="AI34" i="1"/>
  <c r="AN17" i="1" l="1"/>
  <c r="AN12" i="1"/>
  <c r="E38" i="1"/>
  <c r="E40" i="1"/>
  <c r="E39" i="1"/>
  <c r="AN5" i="1" s="1"/>
  <c r="E37" i="1"/>
  <c r="D37" i="1"/>
  <c r="D38" i="1"/>
  <c r="C42" i="1" s="1"/>
  <c r="R42" i="1" s="1"/>
  <c r="D39" i="1"/>
  <c r="D40" i="1"/>
  <c r="AN7" i="1" s="1"/>
  <c r="AG37" i="1"/>
  <c r="J5" i="1"/>
  <c r="H37" i="1"/>
  <c r="H39" i="1"/>
  <c r="H38" i="1"/>
  <c r="H40" i="1"/>
  <c r="AN6" i="1" s="1"/>
  <c r="I38" i="1"/>
  <c r="C43" i="1" s="1"/>
  <c r="R43" i="1" s="1"/>
  <c r="I40" i="1"/>
  <c r="I37" i="1"/>
  <c r="I39" i="1"/>
  <c r="AN8" i="1" s="1"/>
  <c r="AG38" i="1"/>
  <c r="AC37" i="1"/>
  <c r="AN15" i="1"/>
  <c r="AN10" i="1"/>
  <c r="J6" i="1"/>
  <c r="R44" i="1" l="1"/>
  <c r="AG44" i="1"/>
  <c r="AN14" i="1"/>
  <c r="AN11" i="1"/>
  <c r="C44" i="1"/>
  <c r="C45" i="1"/>
  <c r="R45" i="1" s="1"/>
</calcChain>
</file>

<file path=xl/sharedStrings.xml><?xml version="1.0" encoding="utf-8"?>
<sst xmlns="http://schemas.openxmlformats.org/spreadsheetml/2006/main" count="130" uniqueCount="107">
  <si>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</si>
  <si>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</si>
  <si>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</si>
  <si>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</si>
  <si>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</si>
  <si>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</si>
  <si>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</si>
  <si>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</si>
  <si>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</si>
  <si>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</si>
  <si>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</si>
  <si>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</si>
  <si>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</si>
  <si>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</si>
  <si>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</si>
  <si>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</si>
  <si>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</si>
  <si>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</si>
  <si>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</si>
  <si>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</si>
  <si>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</si>
  <si>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</si>
  <si>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</si>
  <si>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</si>
  <si>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</si>
  <si>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</si>
  <si>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</si>
  <si>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</si>
  <si>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</si>
  <si>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</si>
  <si>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</si>
  <si>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</si>
  <si>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</si>
  <si>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</si>
  <si>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</si>
  <si>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</si>
  <si>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</si>
  <si>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</si>
  <si>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</si>
  <si>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</si>
  <si>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</si>
  <si>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</si>
  <si>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</si>
  <si>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</si>
  <si>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</si>
  <si>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</si>
  <si>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</si>
  <si>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</si>
  <si>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</si>
  <si>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</si>
  <si>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</si>
  <si>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</si>
  <si>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</si>
  <si>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</si>
  <si>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</si>
  <si>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</si>
  <si>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</si>
  <si>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</si>
  <si>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</si>
  <si>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</si>
  <si>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</si>
  <si>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</si>
  <si>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</si>
  <si>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</si>
  <si>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</si>
  <si>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</si>
  <si>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</si>
  <si>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</si>
  <si>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</si>
  <si>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</si>
  <si>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</si>
  <si>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</si>
  <si>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</si>
  <si>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</si>
  <si>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</si>
  <si>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</si>
  <si>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</si>
  <si>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</si>
  <si>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</si>
  <si>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</si>
  <si>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</si>
  <si>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</si>
  <si>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</si>
  <si>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</si>
  <si>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</si>
  <si>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</si>
  <si>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</si>
  <si>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</si>
  <si>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</si>
  <si>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</si>
  <si>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</si>
  <si>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</si>
  <si>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</si>
  <si>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</si>
  <si>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</si>
  <si>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</si>
  <si>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</si>
  <si>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</si>
  <si>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</si>
  <si>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</si>
  <si>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</si>
  <si>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</si>
  <si>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</si>
  <si>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</si>
  <si>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</si>
  <si>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MAY 2022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</si>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</sst>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8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10" xfId="0" applyNumberFormat="1" applyFont="1" applyBorder="1" applyProtection="1"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" fontId="0" fillId="0" borderId="0" xfId="0" applyNumberFormat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6" borderId="3" xfId="0" applyNumberFormat="1" applyFont="1" applyFill="1" applyBorder="1" applyAlignment="1" applyProtection="1">
      <alignment horizontal="right" vertical="center"/>
      <protection locked="0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Fill="1" applyBorder="1" applyAlignment="1" applyProtection="1">
      <alignment horizontal="right" vertical="center"/>
    </xf>
    <xf numFmtId="164" fontId="0" fillId="0" borderId="0" xfId="0" applyNumberFormat="1" applyAlignment="1" applyProtection="1">
      <alignment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0" fillId="6" borderId="13" xfId="0" applyNumberFormat="1" applyFont="1" applyFill="1" applyBorder="1" applyAlignment="1" applyProtection="1">
      <alignment horizontal="right" vertical="center"/>
      <protection locked="0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zoomScaleNormal="100" workbookViewId="0">
      <pane ySplit="4" topLeftCell="A23" activePane="bottomLeft" state="frozen"/>
      <selection pane="bottomLeft" activeCell="S27" sqref="S27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26953125" customWidth="1"/>
    <col min="12" max="12" width="2.7265625" style="3" hidden="1" customWidth="1"/>
    <col min="13" max="13" width="6.54296875" style="3" customWidth="1"/>
    <col min="14" max="14" width="3.6328125" style="1" customWidth="1"/>
    <col min="15" max="15" width="6.6328125" style="1" customWidth="1"/>
    <col min="16" max="16" width="1.08984375" hidden="1" customWidth="1"/>
    <col min="17" max="17" width="1.08984375" style="4" hidden="1" customWidth="1"/>
    <col min="18" max="18" width="3.6328125" customWidth="1"/>
    <col min="19" max="19" width="6.81640625" customWidth="1"/>
    <col min="20" max="22" width="6.81640625" hidden="1" customWidth="1"/>
    <col min="23" max="24" width="6.81640625" style="5" hidden="1" customWidth="1"/>
    <col min="25" max="26" width="6.81640625" customWidth="1"/>
    <col min="27" max="29" width="2.7265625" customWidth="1"/>
    <col min="30" max="30" width="8.7265625" hidden="1" customWidth="1"/>
    <col min="31" max="31" width="2.7265625" customWidth="1"/>
    <col min="32" max="32" width="8.984375E-2" customWidth="1"/>
    <col min="33" max="33" width="2.7265625" customWidth="1"/>
    <col min="34" max="35" width="9.1796875" hidden="1" customWidth="1"/>
    <col min="36" max="38" width="2.7265625" customWidth="1"/>
    <col min="39" max="39" width="15.81640625" customWidth="1"/>
    <col min="40" max="40" width="10" customWidth="1"/>
    <col min="41" max="41" width="5.26953125" customWidth="1"/>
    <col min="42" max="42" width="12.26953125" customWidth="1"/>
  </cols>
  <sheetData>
    <row r="1" spans="1:42" s="7" customFormat="1" ht="14.15" customHeight="1" x14ac:dyDescent="0.3">
      <c r="A1" s="225" t="s">
        <v>100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6"/>
      <c r="AM1" s="226" t="s">
        <v>101</v>
      </c>
      <c r="AN1" s="226"/>
      <c r="AO1" s="226"/>
      <c r="AP1" s="226"/>
    </row>
    <row r="2" spans="1:42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3"/>
      <c r="N2" s="227" t="s">
        <v>1</v>
      </c>
      <c r="O2" s="227"/>
      <c r="P2" s="227"/>
      <c r="Q2" s="227"/>
      <c r="R2" s="227"/>
      <c r="S2" s="227"/>
      <c r="T2" s="10"/>
      <c r="U2" s="10"/>
      <c r="V2" s="13"/>
      <c r="W2" s="10"/>
      <c r="X2" s="10"/>
      <c r="Y2" s="14" t="s">
        <v>2</v>
      </c>
      <c r="Z2" s="228" t="s">
        <v>3</v>
      </c>
      <c r="AA2" s="228"/>
      <c r="AB2" s="228"/>
      <c r="AC2" s="15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3"/>
      <c r="N3" s="229" t="s">
        <v>5</v>
      </c>
      <c r="O3" s="229"/>
      <c r="P3" s="229"/>
      <c r="Q3" s="229"/>
      <c r="R3" s="229"/>
      <c r="S3" s="229"/>
      <c r="T3" s="229"/>
      <c r="U3" s="229"/>
      <c r="V3" s="229"/>
      <c r="W3" s="23"/>
      <c r="X3" s="192"/>
      <c r="Y3" s="24" t="s">
        <v>6</v>
      </c>
      <c r="Z3" s="25"/>
      <c r="AA3" s="26" t="s">
        <v>7</v>
      </c>
      <c r="AB3" s="27"/>
      <c r="AC3" s="230" t="s">
        <v>8</v>
      </c>
      <c r="AD3" s="230"/>
      <c r="AE3" s="230"/>
      <c r="AF3" s="230"/>
      <c r="AG3" s="230"/>
      <c r="AH3" s="230"/>
      <c r="AI3" s="230"/>
      <c r="AJ3" s="230"/>
      <c r="AK3" s="230"/>
      <c r="AL3" s="230"/>
      <c r="AM3" s="231" t="s">
        <v>105</v>
      </c>
      <c r="AN3" s="231"/>
      <c r="AO3" s="231"/>
      <c r="AP3" s="231"/>
    </row>
    <row r="4" spans="1:42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84</v>
      </c>
      <c r="E4" s="30" t="s">
        <v>83</v>
      </c>
      <c r="F4" s="30" t="s">
        <v>12</v>
      </c>
      <c r="G4" s="30" t="s">
        <v>13</v>
      </c>
      <c r="H4" s="30" t="s">
        <v>85</v>
      </c>
      <c r="I4" s="30" t="s">
        <v>86</v>
      </c>
      <c r="J4" s="31" t="s">
        <v>14</v>
      </c>
      <c r="K4" s="30" t="s">
        <v>104</v>
      </c>
      <c r="L4" s="200" t="s">
        <v>15</v>
      </c>
      <c r="M4" s="200" t="s">
        <v>102</v>
      </c>
      <c r="N4" s="232" t="s">
        <v>16</v>
      </c>
      <c r="O4" s="232"/>
      <c r="P4" s="32" t="s">
        <v>94</v>
      </c>
      <c r="Q4" s="33" t="s">
        <v>17</v>
      </c>
      <c r="R4" s="233" t="s">
        <v>18</v>
      </c>
      <c r="S4" s="233"/>
      <c r="T4" s="32" t="s">
        <v>90</v>
      </c>
      <c r="U4" s="32" t="s">
        <v>89</v>
      </c>
      <c r="V4" s="32" t="s">
        <v>87</v>
      </c>
      <c r="W4" s="30" t="s">
        <v>88</v>
      </c>
      <c r="X4" s="30" t="s">
        <v>93</v>
      </c>
      <c r="Y4" s="34" t="s">
        <v>19</v>
      </c>
      <c r="Z4" s="35" t="s">
        <v>20</v>
      </c>
      <c r="AA4" s="36" t="s">
        <v>21</v>
      </c>
      <c r="AB4" s="37" t="s">
        <v>22</v>
      </c>
      <c r="AC4" s="38" t="s">
        <v>23</v>
      </c>
      <c r="AD4" s="39" t="s">
        <v>24</v>
      </c>
      <c r="AE4" s="40" t="s">
        <v>25</v>
      </c>
      <c r="AF4" s="40" t="s">
        <v>95</v>
      </c>
      <c r="AG4" s="40" t="s">
        <v>26</v>
      </c>
      <c r="AH4" s="40" t="s">
        <v>96</v>
      </c>
      <c r="AI4" s="40" t="s">
        <v>97</v>
      </c>
      <c r="AJ4" s="41" t="s">
        <v>27</v>
      </c>
      <c r="AK4" s="41" t="s">
        <v>28</v>
      </c>
      <c r="AL4" s="42" t="s">
        <v>29</v>
      </c>
      <c r="AM4" s="234" t="s">
        <v>30</v>
      </c>
      <c r="AN4" s="234"/>
      <c r="AO4"/>
      <c r="AP4" s="43" t="s">
        <v>31</v>
      </c>
    </row>
    <row r="5" spans="1:42" s="17" customFormat="1" ht="14.15" customHeight="1" x14ac:dyDescent="0.25">
      <c r="A5" s="18">
        <v>1</v>
      </c>
      <c r="B5" s="44">
        <v>10.7</v>
      </c>
      <c r="C5" s="206">
        <v>11.6</v>
      </c>
      <c r="D5" s="44">
        <f>IF(OR(B5="",C5=""),"",MAX(B5,C5))</f>
        <v>11.6</v>
      </c>
      <c r="E5" s="44">
        <f>IF(B5="","",MAX(B5,C5))</f>
        <v>11.6</v>
      </c>
      <c r="F5" s="44">
        <v>6.7</v>
      </c>
      <c r="G5" s="44">
        <v>9.1999999999999993</v>
      </c>
      <c r="H5" s="44">
        <f>IF(F5="","",MIN(F5,G5))</f>
        <v>6.7</v>
      </c>
      <c r="I5" s="44">
        <f>IF(OR(F5="",G5=""),"",MIN(F5,G5))</f>
        <v>6.7</v>
      </c>
      <c r="J5" s="45">
        <f t="shared" ref="J5:J35" si="0">IF(H5&lt;0,1,0)</f>
        <v>0</v>
      </c>
      <c r="K5" s="46">
        <v>5.9</v>
      </c>
      <c r="L5" s="3">
        <f t="shared" ref="L5:L35" si="1">IF(K5&lt;0,1,0)</f>
        <v>0</v>
      </c>
      <c r="M5" s="201">
        <v>11.4</v>
      </c>
      <c r="N5" s="47"/>
      <c r="O5" s="44">
        <v>1.2</v>
      </c>
      <c r="P5" s="44">
        <f t="shared" ref="P5:P35" si="2">IF(SUM(O5,S5)&gt;0.1,1,0)</f>
        <v>1</v>
      </c>
      <c r="Q5" s="48">
        <f t="shared" ref="Q5:Q35" si="3">SUM(O5,S5)</f>
        <v>1.7999999999999998</v>
      </c>
      <c r="R5" s="49"/>
      <c r="S5" s="44">
        <v>0.6</v>
      </c>
      <c r="T5" s="44">
        <f>IF(SUM(O5,S5)&gt;19.9,1,0)</f>
        <v>0</v>
      </c>
      <c r="U5" s="44">
        <f>IF(SUM(O5,S5)&gt;9.9,1,0)</f>
        <v>0</v>
      </c>
      <c r="V5" s="50">
        <f t="shared" ref="V5:V25" si="4">IF(SUM(O5,S5)&gt;0.9,1,0)</f>
        <v>1</v>
      </c>
      <c r="W5" s="50">
        <f>IF(SUM(O5,S5)&gt;0,1,0)</f>
        <v>1</v>
      </c>
      <c r="X5" s="50">
        <f>IF(OR(O5="",S5=""),0,1)</f>
        <v>1</v>
      </c>
      <c r="Y5" s="51">
        <v>0</v>
      </c>
      <c r="Z5" s="51">
        <v>1</v>
      </c>
      <c r="AA5" s="52"/>
      <c r="AB5" s="52">
        <v>1</v>
      </c>
      <c r="AC5" s="53">
        <v>0</v>
      </c>
      <c r="AD5" s="54">
        <f t="shared" ref="AD5:AD35" si="5">IF(AC5&gt;0,1,0)</f>
        <v>0</v>
      </c>
      <c r="AE5" s="55">
        <v>0</v>
      </c>
      <c r="AF5" s="56">
        <f t="shared" ref="AF5:AF35" si="6">IF(AE5&gt;0,1,0)</f>
        <v>0</v>
      </c>
      <c r="AG5" s="57">
        <v>0</v>
      </c>
      <c r="AH5" s="57">
        <f t="shared" ref="AH5:AH35" si="7">IF(AG5&gt;=5,1,0)</f>
        <v>0</v>
      </c>
      <c r="AI5" s="55">
        <f t="shared" ref="AI5:AI35" si="8">IF(AG5&gt;0,IF(AG5&lt;5,1,0),0)</f>
        <v>0</v>
      </c>
      <c r="AJ5" s="57">
        <v>0</v>
      </c>
      <c r="AK5" s="57">
        <v>0</v>
      </c>
      <c r="AL5" s="58">
        <v>0</v>
      </c>
      <c r="AM5" t="s">
        <v>32</v>
      </c>
      <c r="AN5" s="59">
        <f>E39</f>
        <v>21.9</v>
      </c>
      <c r="AO5" s="59"/>
      <c r="AP5" s="60">
        <v>14</v>
      </c>
    </row>
    <row r="6" spans="1:42" s="17" customFormat="1" ht="12.75" customHeight="1" x14ac:dyDescent="0.25">
      <c r="A6" s="61">
        <v>2</v>
      </c>
      <c r="B6" s="62">
        <v>11.6</v>
      </c>
      <c r="C6" s="62">
        <v>14.9</v>
      </c>
      <c r="D6" s="44">
        <f t="shared" ref="D6:D35" si="9">IF(OR(B6="",C6=""),"",MAX(B6,C6))</f>
        <v>14.9</v>
      </c>
      <c r="E6" s="44">
        <f t="shared" ref="E6:E35" si="10">IF(B6="","",MAX(B6,C6))</f>
        <v>14.9</v>
      </c>
      <c r="F6" s="62">
        <v>8.8000000000000007</v>
      </c>
      <c r="G6" s="62">
        <v>11.3</v>
      </c>
      <c r="H6" s="44">
        <f t="shared" ref="H6:H35" si="11">IF(F6="","",MIN(F6,G6))</f>
        <v>8.8000000000000007</v>
      </c>
      <c r="I6" s="44">
        <f t="shared" ref="I6:I35" si="12">IF(OR(F6="",G6=""),"",MIN(F6,G6))</f>
        <v>8.8000000000000007</v>
      </c>
      <c r="J6" s="45">
        <f t="shared" si="0"/>
        <v>0</v>
      </c>
      <c r="K6" s="46">
        <v>8</v>
      </c>
      <c r="L6" s="3">
        <f t="shared" si="1"/>
        <v>0</v>
      </c>
      <c r="M6" s="202">
        <v>11.3</v>
      </c>
      <c r="N6" s="63"/>
      <c r="O6" s="64">
        <v>0.2</v>
      </c>
      <c r="P6" s="44">
        <f t="shared" si="2"/>
        <v>1</v>
      </c>
      <c r="Q6" s="48">
        <f t="shared" si="3"/>
        <v>0.2</v>
      </c>
      <c r="R6" s="65"/>
      <c r="S6" s="64" t="s">
        <v>106</v>
      </c>
      <c r="T6" s="44">
        <f t="shared" ref="T6:T35" si="13">IF(SUM(O6,S6)&gt;19.9,1,0)</f>
        <v>0</v>
      </c>
      <c r="U6" s="44">
        <f t="shared" ref="U6:U35" si="14">IF(SUM(O6,S6)&gt;9.9,1,0)</f>
        <v>0</v>
      </c>
      <c r="V6" s="50">
        <f t="shared" si="4"/>
        <v>0</v>
      </c>
      <c r="W6" s="50">
        <f t="shared" ref="W6:W35" si="15">IF(SUM(O6,S6)&gt;0,1,0)</f>
        <v>1</v>
      </c>
      <c r="X6" s="50">
        <f t="shared" ref="X6:X35" si="16">IF(OR(O6="",S6=""),0,1)</f>
        <v>1</v>
      </c>
      <c r="Y6" s="66">
        <v>0</v>
      </c>
      <c r="Z6" s="66">
        <v>1</v>
      </c>
      <c r="AA6" s="67"/>
      <c r="AB6" s="67">
        <v>1</v>
      </c>
      <c r="AC6" s="68">
        <v>0</v>
      </c>
      <c r="AD6" s="69">
        <f t="shared" si="5"/>
        <v>0</v>
      </c>
      <c r="AE6" s="70">
        <v>0</v>
      </c>
      <c r="AF6" s="69">
        <f t="shared" si="6"/>
        <v>0</v>
      </c>
      <c r="AG6" s="70">
        <v>0</v>
      </c>
      <c r="AH6" s="57">
        <f t="shared" si="7"/>
        <v>0</v>
      </c>
      <c r="AI6" s="55">
        <f t="shared" si="8"/>
        <v>0</v>
      </c>
      <c r="AJ6" s="70">
        <v>0</v>
      </c>
      <c r="AK6" s="71">
        <v>0</v>
      </c>
      <c r="AL6" s="72">
        <v>0</v>
      </c>
      <c r="AM6" t="s">
        <v>33</v>
      </c>
      <c r="AN6" s="59">
        <f>H40</f>
        <v>2.8</v>
      </c>
      <c r="AO6" s="59"/>
      <c r="AP6" s="60">
        <v>12</v>
      </c>
    </row>
    <row r="7" spans="1:42" s="17" customFormat="1" ht="14.15" customHeight="1" x14ac:dyDescent="0.25">
      <c r="A7" s="18">
        <v>3</v>
      </c>
      <c r="B7" s="73">
        <v>11.3</v>
      </c>
      <c r="C7" s="73">
        <v>14.3</v>
      </c>
      <c r="D7" s="44">
        <f t="shared" si="9"/>
        <v>14.3</v>
      </c>
      <c r="E7" s="44">
        <f t="shared" si="10"/>
        <v>14.3</v>
      </c>
      <c r="F7" s="74">
        <v>8.8000000000000007</v>
      </c>
      <c r="G7" s="74">
        <v>10.199999999999999</v>
      </c>
      <c r="H7" s="44">
        <f t="shared" si="11"/>
        <v>8.8000000000000007</v>
      </c>
      <c r="I7" s="44">
        <f t="shared" si="12"/>
        <v>8.8000000000000007</v>
      </c>
      <c r="J7" s="45">
        <f t="shared" si="0"/>
        <v>0</v>
      </c>
      <c r="K7" s="75">
        <v>8</v>
      </c>
      <c r="L7" s="3">
        <f t="shared" si="1"/>
        <v>0</v>
      </c>
      <c r="M7" s="202">
        <v>11.7</v>
      </c>
      <c r="N7" s="47"/>
      <c r="O7" s="76">
        <v>0</v>
      </c>
      <c r="P7" s="44">
        <f t="shared" si="2"/>
        <v>1</v>
      </c>
      <c r="Q7" s="48">
        <f t="shared" si="3"/>
        <v>1.8</v>
      </c>
      <c r="R7" s="77"/>
      <c r="S7" s="74">
        <v>1.8</v>
      </c>
      <c r="T7" s="44">
        <f t="shared" si="13"/>
        <v>0</v>
      </c>
      <c r="U7" s="44">
        <f t="shared" si="14"/>
        <v>0</v>
      </c>
      <c r="V7" s="50">
        <f t="shared" si="4"/>
        <v>1</v>
      </c>
      <c r="W7" s="50">
        <f t="shared" si="15"/>
        <v>1</v>
      </c>
      <c r="X7" s="50">
        <f t="shared" si="16"/>
        <v>1</v>
      </c>
      <c r="Y7" s="78">
        <v>0</v>
      </c>
      <c r="Z7" s="78">
        <v>1</v>
      </c>
      <c r="AA7" s="79"/>
      <c r="AB7" s="79">
        <v>1</v>
      </c>
      <c r="AC7" s="80">
        <v>0</v>
      </c>
      <c r="AD7" s="54">
        <f t="shared" si="5"/>
        <v>0</v>
      </c>
      <c r="AE7" s="81">
        <v>0</v>
      </c>
      <c r="AF7" s="56">
        <f t="shared" si="6"/>
        <v>0</v>
      </c>
      <c r="AG7" s="82">
        <v>0</v>
      </c>
      <c r="AH7" s="57">
        <f t="shared" si="7"/>
        <v>0</v>
      </c>
      <c r="AI7" s="55">
        <f t="shared" si="8"/>
        <v>0</v>
      </c>
      <c r="AJ7" s="82">
        <v>0</v>
      </c>
      <c r="AK7" s="83">
        <v>0</v>
      </c>
      <c r="AL7" s="84">
        <v>0</v>
      </c>
      <c r="AM7" t="s">
        <v>34</v>
      </c>
      <c r="AN7" s="59">
        <f>D40</f>
        <v>11.6</v>
      </c>
      <c r="AO7" s="59"/>
      <c r="AP7" s="60">
        <v>1</v>
      </c>
    </row>
    <row r="8" spans="1:42" s="17" customFormat="1" ht="12.75" customHeight="1" x14ac:dyDescent="0.25">
      <c r="A8" s="61">
        <v>4</v>
      </c>
      <c r="B8" s="62">
        <v>11.9</v>
      </c>
      <c r="C8" s="62">
        <v>15.6</v>
      </c>
      <c r="D8" s="44">
        <f t="shared" si="9"/>
        <v>15.6</v>
      </c>
      <c r="E8" s="44">
        <f t="shared" si="10"/>
        <v>15.6</v>
      </c>
      <c r="F8" s="62">
        <v>6.8</v>
      </c>
      <c r="G8" s="62">
        <v>8.6</v>
      </c>
      <c r="H8" s="44">
        <f t="shared" si="11"/>
        <v>6.8</v>
      </c>
      <c r="I8" s="44">
        <f t="shared" si="12"/>
        <v>6.8</v>
      </c>
      <c r="J8" s="45">
        <f t="shared" si="0"/>
        <v>0</v>
      </c>
      <c r="K8" s="46">
        <v>3.6</v>
      </c>
      <c r="L8" s="3">
        <f t="shared" si="1"/>
        <v>0</v>
      </c>
      <c r="M8" s="202">
        <v>11.7</v>
      </c>
      <c r="N8" s="49"/>
      <c r="O8" s="62">
        <v>0.4</v>
      </c>
      <c r="P8" s="44">
        <f t="shared" si="2"/>
        <v>1</v>
      </c>
      <c r="Q8" s="48">
        <f t="shared" si="3"/>
        <v>0.4</v>
      </c>
      <c r="R8" s="77"/>
      <c r="S8" s="62">
        <v>0</v>
      </c>
      <c r="T8" s="44">
        <f t="shared" si="13"/>
        <v>0</v>
      </c>
      <c r="U8" s="44">
        <f t="shared" si="14"/>
        <v>0</v>
      </c>
      <c r="V8" s="50">
        <f t="shared" si="4"/>
        <v>0</v>
      </c>
      <c r="W8" s="50">
        <f t="shared" si="15"/>
        <v>1</v>
      </c>
      <c r="X8" s="50">
        <f t="shared" si="16"/>
        <v>1</v>
      </c>
      <c r="Y8" s="66">
        <v>0</v>
      </c>
      <c r="Z8" s="66">
        <v>1</v>
      </c>
      <c r="AA8" s="67"/>
      <c r="AB8" s="67">
        <v>2</v>
      </c>
      <c r="AC8" s="68">
        <v>0</v>
      </c>
      <c r="AD8" s="69">
        <f t="shared" si="5"/>
        <v>0</v>
      </c>
      <c r="AE8" s="70">
        <v>0</v>
      </c>
      <c r="AF8" s="69">
        <f t="shared" si="6"/>
        <v>0</v>
      </c>
      <c r="AG8" s="70">
        <v>0</v>
      </c>
      <c r="AH8" s="57">
        <f t="shared" si="7"/>
        <v>0</v>
      </c>
      <c r="AI8" s="55">
        <f t="shared" si="8"/>
        <v>0</v>
      </c>
      <c r="AJ8" s="70">
        <v>0</v>
      </c>
      <c r="AK8" s="70">
        <v>0</v>
      </c>
      <c r="AL8" s="72">
        <v>0</v>
      </c>
      <c r="AM8" t="s">
        <v>35</v>
      </c>
      <c r="AN8" s="191">
        <f>I39</f>
        <v>12.3</v>
      </c>
      <c r="AO8" s="191"/>
      <c r="AP8" s="60">
        <v>16</v>
      </c>
    </row>
    <row r="9" spans="1:42" s="17" customFormat="1" ht="12.75" customHeight="1" x14ac:dyDescent="0.25">
      <c r="A9" s="18">
        <v>5</v>
      </c>
      <c r="B9" s="73">
        <v>14.9</v>
      </c>
      <c r="C9" s="73">
        <v>20.8</v>
      </c>
      <c r="D9" s="44">
        <f t="shared" si="9"/>
        <v>20.8</v>
      </c>
      <c r="E9" s="44">
        <f t="shared" si="10"/>
        <v>20.8</v>
      </c>
      <c r="F9" s="74">
        <v>4.8</v>
      </c>
      <c r="G9" s="74">
        <v>10.6</v>
      </c>
      <c r="H9" s="44">
        <f t="shared" si="11"/>
        <v>4.8</v>
      </c>
      <c r="I9" s="44">
        <f t="shared" si="12"/>
        <v>4.8</v>
      </c>
      <c r="J9" s="45">
        <f t="shared" si="0"/>
        <v>0</v>
      </c>
      <c r="K9" s="75">
        <v>1.1000000000000001</v>
      </c>
      <c r="L9" s="3">
        <f t="shared" si="1"/>
        <v>0</v>
      </c>
      <c r="M9" s="202">
        <v>11.7</v>
      </c>
      <c r="N9" s="91"/>
      <c r="O9" s="73">
        <v>0</v>
      </c>
      <c r="P9" s="44">
        <f t="shared" si="2"/>
        <v>0</v>
      </c>
      <c r="Q9" s="48">
        <f t="shared" si="3"/>
        <v>0</v>
      </c>
      <c r="R9" s="77"/>
      <c r="S9" s="74">
        <v>0</v>
      </c>
      <c r="T9" s="44">
        <f t="shared" si="13"/>
        <v>0</v>
      </c>
      <c r="U9" s="44">
        <f t="shared" si="14"/>
        <v>0</v>
      </c>
      <c r="V9" s="50">
        <f t="shared" si="4"/>
        <v>0</v>
      </c>
      <c r="W9" s="50">
        <f t="shared" si="15"/>
        <v>0</v>
      </c>
      <c r="X9" s="50">
        <f t="shared" si="16"/>
        <v>1</v>
      </c>
      <c r="Y9" s="89">
        <v>0</v>
      </c>
      <c r="Z9" s="78">
        <v>1</v>
      </c>
      <c r="AA9" s="79"/>
      <c r="AB9" s="79">
        <v>0</v>
      </c>
      <c r="AC9" s="80">
        <v>0</v>
      </c>
      <c r="AD9" s="54">
        <f t="shared" si="5"/>
        <v>0</v>
      </c>
      <c r="AE9" s="81">
        <v>0</v>
      </c>
      <c r="AF9" s="56">
        <f t="shared" si="6"/>
        <v>0</v>
      </c>
      <c r="AG9" s="82">
        <v>0</v>
      </c>
      <c r="AH9" s="57">
        <f t="shared" si="7"/>
        <v>0</v>
      </c>
      <c r="AI9" s="55">
        <f t="shared" si="8"/>
        <v>0</v>
      </c>
      <c r="AJ9" s="82">
        <v>0</v>
      </c>
      <c r="AK9" s="82">
        <v>0</v>
      </c>
      <c r="AL9" s="84">
        <v>0</v>
      </c>
      <c r="AM9" t="s">
        <v>103</v>
      </c>
      <c r="AN9" s="5">
        <f>K40</f>
        <v>-0.4</v>
      </c>
      <c r="AO9" s="5"/>
      <c r="AP9" s="60">
        <v>12</v>
      </c>
    </row>
    <row r="10" spans="1:42" s="17" customFormat="1" ht="14.15" customHeight="1" x14ac:dyDescent="0.25">
      <c r="A10" s="61">
        <v>6</v>
      </c>
      <c r="B10" s="62">
        <v>12.4</v>
      </c>
      <c r="C10" s="62">
        <v>16.2</v>
      </c>
      <c r="D10" s="44">
        <f t="shared" si="9"/>
        <v>16.2</v>
      </c>
      <c r="E10" s="44">
        <f t="shared" si="10"/>
        <v>16.2</v>
      </c>
      <c r="F10" s="62">
        <v>7.7</v>
      </c>
      <c r="G10" s="62">
        <v>11.9</v>
      </c>
      <c r="H10" s="44">
        <f t="shared" si="11"/>
        <v>7.7</v>
      </c>
      <c r="I10" s="44">
        <f t="shared" si="12"/>
        <v>7.7</v>
      </c>
      <c r="J10" s="45">
        <f t="shared" si="0"/>
        <v>0</v>
      </c>
      <c r="K10" s="46">
        <v>3.2</v>
      </c>
      <c r="L10" s="3">
        <f t="shared" si="1"/>
        <v>0</v>
      </c>
      <c r="M10" s="202">
        <v>12.4</v>
      </c>
      <c r="N10" s="49"/>
      <c r="O10" s="62">
        <v>2.2000000000000002</v>
      </c>
      <c r="P10" s="44">
        <f t="shared" si="2"/>
        <v>1</v>
      </c>
      <c r="Q10" s="48">
        <f t="shared" si="3"/>
        <v>2.4000000000000004</v>
      </c>
      <c r="R10" s="92"/>
      <c r="S10" s="62">
        <v>0.2</v>
      </c>
      <c r="T10" s="44">
        <f t="shared" si="13"/>
        <v>0</v>
      </c>
      <c r="U10" s="44">
        <f t="shared" si="14"/>
        <v>0</v>
      </c>
      <c r="V10" s="50">
        <f t="shared" si="4"/>
        <v>1</v>
      </c>
      <c r="W10" s="50">
        <f t="shared" si="15"/>
        <v>1</v>
      </c>
      <c r="X10" s="50">
        <f t="shared" si="16"/>
        <v>1</v>
      </c>
      <c r="Y10" s="66">
        <v>0</v>
      </c>
      <c r="Z10" s="66">
        <v>0</v>
      </c>
      <c r="AA10" s="67"/>
      <c r="AB10" s="67">
        <v>0</v>
      </c>
      <c r="AC10" s="68">
        <v>0</v>
      </c>
      <c r="AD10" s="69">
        <f t="shared" si="5"/>
        <v>0</v>
      </c>
      <c r="AE10" s="70">
        <v>0</v>
      </c>
      <c r="AF10" s="69">
        <f t="shared" si="6"/>
        <v>0</v>
      </c>
      <c r="AG10" s="70">
        <v>0</v>
      </c>
      <c r="AH10" s="57">
        <f t="shared" si="7"/>
        <v>0</v>
      </c>
      <c r="AI10" s="55">
        <f t="shared" si="8"/>
        <v>0</v>
      </c>
      <c r="AJ10" s="70">
        <v>0</v>
      </c>
      <c r="AK10" s="70">
        <v>0</v>
      </c>
      <c r="AL10" s="72">
        <v>0</v>
      </c>
      <c r="AM10" t="s">
        <v>36</v>
      </c>
      <c r="AN10" s="59">
        <f>SUM(O37+S37)</f>
        <v>49.599999999999994</v>
      </c>
      <c r="AO10" s="1" t="s">
        <v>37</v>
      </c>
      <c r="AP10" s="60"/>
    </row>
    <row r="11" spans="1:42" s="17" customFormat="1" ht="14.15" customHeight="1" x14ac:dyDescent="0.25">
      <c r="A11" s="90">
        <v>7</v>
      </c>
      <c r="B11" s="73">
        <v>15.4</v>
      </c>
      <c r="C11" s="73">
        <v>20.3</v>
      </c>
      <c r="D11" s="44">
        <f t="shared" si="9"/>
        <v>20.3</v>
      </c>
      <c r="E11" s="44">
        <f t="shared" si="10"/>
        <v>20.3</v>
      </c>
      <c r="F11" s="74">
        <v>8</v>
      </c>
      <c r="G11" s="74">
        <v>10.7</v>
      </c>
      <c r="H11" s="44">
        <f t="shared" si="11"/>
        <v>8</v>
      </c>
      <c r="I11" s="44">
        <f t="shared" si="12"/>
        <v>8</v>
      </c>
      <c r="J11" s="45">
        <f t="shared" si="0"/>
        <v>0</v>
      </c>
      <c r="K11" s="46">
        <v>2.2999999999999998</v>
      </c>
      <c r="L11" s="3">
        <f t="shared" si="1"/>
        <v>0</v>
      </c>
      <c r="M11" s="202">
        <v>12.5</v>
      </c>
      <c r="N11" s="91"/>
      <c r="O11" s="73">
        <v>0</v>
      </c>
      <c r="P11" s="44">
        <f t="shared" si="2"/>
        <v>0</v>
      </c>
      <c r="Q11" s="48">
        <f t="shared" si="3"/>
        <v>0</v>
      </c>
      <c r="R11" s="92"/>
      <c r="S11" s="74" t="s">
        <v>106</v>
      </c>
      <c r="T11" s="44">
        <f t="shared" si="13"/>
        <v>0</v>
      </c>
      <c r="U11" s="44">
        <f t="shared" si="14"/>
        <v>0</v>
      </c>
      <c r="V11" s="50">
        <f t="shared" si="4"/>
        <v>0</v>
      </c>
      <c r="W11" s="50">
        <f t="shared" si="15"/>
        <v>0</v>
      </c>
      <c r="X11" s="50">
        <f t="shared" si="16"/>
        <v>1</v>
      </c>
      <c r="Y11" s="78">
        <v>0</v>
      </c>
      <c r="Z11" s="78">
        <v>1</v>
      </c>
      <c r="AA11" s="79"/>
      <c r="AB11" s="79">
        <v>0</v>
      </c>
      <c r="AC11" s="80">
        <v>0</v>
      </c>
      <c r="AD11" s="54">
        <f t="shared" si="5"/>
        <v>0</v>
      </c>
      <c r="AE11" s="81">
        <v>0</v>
      </c>
      <c r="AF11" s="56">
        <f t="shared" si="6"/>
        <v>0</v>
      </c>
      <c r="AG11" s="82">
        <v>0</v>
      </c>
      <c r="AH11" s="57">
        <f t="shared" si="7"/>
        <v>0</v>
      </c>
      <c r="AI11" s="55">
        <f t="shared" si="8"/>
        <v>0</v>
      </c>
      <c r="AJ11" s="83">
        <v>0</v>
      </c>
      <c r="AK11" s="82">
        <v>0</v>
      </c>
      <c r="AL11" s="84">
        <v>0</v>
      </c>
      <c r="AM11" s="93" t="s">
        <v>38</v>
      </c>
      <c r="AN11" s="94">
        <f>AN10/25.4</f>
        <v>1.9527559055118109</v>
      </c>
      <c r="AO11" s="28" t="s">
        <v>39</v>
      </c>
      <c r="AP11" s="60"/>
    </row>
    <row r="12" spans="1:42" s="17" customFormat="1" ht="14.15" customHeight="1" x14ac:dyDescent="0.25">
      <c r="A12" s="61">
        <v>8</v>
      </c>
      <c r="B12" s="62">
        <v>10.9</v>
      </c>
      <c r="C12" s="62">
        <v>19.399999999999999</v>
      </c>
      <c r="D12" s="44">
        <f t="shared" si="9"/>
        <v>19.399999999999999</v>
      </c>
      <c r="E12" s="44">
        <f t="shared" si="10"/>
        <v>19.399999999999999</v>
      </c>
      <c r="F12" s="62">
        <v>7.7</v>
      </c>
      <c r="G12" s="62">
        <v>10.9</v>
      </c>
      <c r="H12" s="44">
        <f t="shared" si="11"/>
        <v>7.7</v>
      </c>
      <c r="I12" s="44">
        <f t="shared" si="12"/>
        <v>7.7</v>
      </c>
      <c r="J12" s="45">
        <f t="shared" si="0"/>
        <v>0</v>
      </c>
      <c r="K12" s="46">
        <v>3.4</v>
      </c>
      <c r="L12" s="3">
        <f t="shared" si="1"/>
        <v>0</v>
      </c>
      <c r="M12" s="202">
        <v>13.2</v>
      </c>
      <c r="N12" s="49"/>
      <c r="O12" s="62">
        <v>0</v>
      </c>
      <c r="P12" s="210">
        <f t="shared" si="2"/>
        <v>0</v>
      </c>
      <c r="Q12" s="48">
        <f t="shared" si="3"/>
        <v>0</v>
      </c>
      <c r="R12" s="92"/>
      <c r="S12" s="62">
        <v>0</v>
      </c>
      <c r="T12" s="44">
        <f t="shared" si="13"/>
        <v>0</v>
      </c>
      <c r="U12" s="44">
        <f t="shared" si="14"/>
        <v>0</v>
      </c>
      <c r="V12" s="50">
        <f t="shared" si="4"/>
        <v>0</v>
      </c>
      <c r="W12" s="50">
        <f t="shared" si="15"/>
        <v>0</v>
      </c>
      <c r="X12" s="50">
        <f t="shared" si="16"/>
        <v>1</v>
      </c>
      <c r="Y12" s="66">
        <v>0</v>
      </c>
      <c r="Z12" s="66">
        <v>1</v>
      </c>
      <c r="AA12" s="67"/>
      <c r="AB12" s="67">
        <v>1</v>
      </c>
      <c r="AC12" s="68">
        <v>0</v>
      </c>
      <c r="AD12" s="69">
        <f t="shared" si="5"/>
        <v>0</v>
      </c>
      <c r="AE12" s="70">
        <v>0</v>
      </c>
      <c r="AF12" s="69">
        <f t="shared" si="6"/>
        <v>0</v>
      </c>
      <c r="AG12" s="70">
        <v>0</v>
      </c>
      <c r="AH12" s="57">
        <f t="shared" si="7"/>
        <v>0</v>
      </c>
      <c r="AI12" s="55">
        <f t="shared" si="8"/>
        <v>0</v>
      </c>
      <c r="AJ12" s="70">
        <v>0</v>
      </c>
      <c r="AK12" s="70">
        <v>0</v>
      </c>
      <c r="AL12" s="72">
        <v>0</v>
      </c>
      <c r="AM12" t="s">
        <v>40</v>
      </c>
      <c r="AN12" s="5">
        <f>MAX(Q5:Q35)</f>
        <v>8</v>
      </c>
      <c r="AO12" t="s">
        <v>37</v>
      </c>
      <c r="AP12" s="60">
        <v>31</v>
      </c>
    </row>
    <row r="13" spans="1:42" s="17" customFormat="1" ht="14.15" customHeight="1" x14ac:dyDescent="0.25">
      <c r="A13" s="18">
        <v>9</v>
      </c>
      <c r="B13" s="73">
        <v>13.6</v>
      </c>
      <c r="C13" s="87">
        <v>17.7</v>
      </c>
      <c r="D13" s="44">
        <f t="shared" si="9"/>
        <v>17.7</v>
      </c>
      <c r="E13" s="44">
        <f t="shared" si="10"/>
        <v>17.7</v>
      </c>
      <c r="F13" s="74">
        <v>4.3</v>
      </c>
      <c r="G13" s="74">
        <v>13.6</v>
      </c>
      <c r="H13" s="44">
        <f t="shared" si="11"/>
        <v>4.3</v>
      </c>
      <c r="I13" s="44">
        <f t="shared" si="12"/>
        <v>4.3</v>
      </c>
      <c r="J13" s="45">
        <f t="shared" si="0"/>
        <v>0</v>
      </c>
      <c r="K13" s="46">
        <v>1.7</v>
      </c>
      <c r="L13" s="3">
        <f t="shared" si="1"/>
        <v>0</v>
      </c>
      <c r="M13" s="202">
        <v>12.9</v>
      </c>
      <c r="N13" s="91"/>
      <c r="O13" s="76" t="s">
        <v>106</v>
      </c>
      <c r="P13" s="44">
        <f t="shared" si="2"/>
        <v>1</v>
      </c>
      <c r="Q13" s="48">
        <f t="shared" si="3"/>
        <v>0.4</v>
      </c>
      <c r="R13" s="92"/>
      <c r="S13" s="74">
        <v>0.4</v>
      </c>
      <c r="T13" s="44">
        <f t="shared" si="13"/>
        <v>0</v>
      </c>
      <c r="U13" s="44">
        <f t="shared" si="14"/>
        <v>0</v>
      </c>
      <c r="V13" s="50">
        <f t="shared" si="4"/>
        <v>0</v>
      </c>
      <c r="W13" s="50">
        <f t="shared" si="15"/>
        <v>1</v>
      </c>
      <c r="X13" s="50">
        <f t="shared" si="16"/>
        <v>1</v>
      </c>
      <c r="Y13" s="78">
        <v>0</v>
      </c>
      <c r="Z13" s="78">
        <v>0</v>
      </c>
      <c r="AA13" s="79"/>
      <c r="AB13" s="79">
        <v>0</v>
      </c>
      <c r="AC13" s="80">
        <v>0</v>
      </c>
      <c r="AD13" s="54">
        <f t="shared" si="5"/>
        <v>0</v>
      </c>
      <c r="AE13" s="81">
        <v>0</v>
      </c>
      <c r="AF13" s="56">
        <f t="shared" si="6"/>
        <v>0</v>
      </c>
      <c r="AG13" s="82">
        <v>0</v>
      </c>
      <c r="AH13" s="57">
        <f t="shared" si="7"/>
        <v>0</v>
      </c>
      <c r="AI13" s="55">
        <f t="shared" si="8"/>
        <v>0</v>
      </c>
      <c r="AJ13" s="82">
        <v>0</v>
      </c>
      <c r="AK13" s="82">
        <v>0</v>
      </c>
      <c r="AL13" s="84">
        <v>0</v>
      </c>
      <c r="AM13" s="235" t="s">
        <v>41</v>
      </c>
      <c r="AN13" s="235"/>
      <c r="AO13" s="235"/>
      <c r="AP13" s="235"/>
    </row>
    <row r="14" spans="1:42" s="17" customFormat="1" ht="14.15" customHeight="1" x14ac:dyDescent="0.25">
      <c r="A14" s="61">
        <v>10</v>
      </c>
      <c r="B14" s="62">
        <v>15</v>
      </c>
      <c r="C14" s="62">
        <v>18.399999999999999</v>
      </c>
      <c r="D14" s="44">
        <f t="shared" si="9"/>
        <v>18.399999999999999</v>
      </c>
      <c r="E14" s="44">
        <f t="shared" si="10"/>
        <v>18.399999999999999</v>
      </c>
      <c r="F14" s="62">
        <v>10.3</v>
      </c>
      <c r="G14" s="62">
        <v>11.6</v>
      </c>
      <c r="H14" s="44">
        <f t="shared" si="11"/>
        <v>10.3</v>
      </c>
      <c r="I14" s="44">
        <f t="shared" si="12"/>
        <v>10.3</v>
      </c>
      <c r="J14" s="45">
        <f t="shared" si="0"/>
        <v>0</v>
      </c>
      <c r="K14" s="46">
        <v>8.5</v>
      </c>
      <c r="L14" s="3">
        <f t="shared" si="1"/>
        <v>0</v>
      </c>
      <c r="M14" s="202">
        <v>13</v>
      </c>
      <c r="N14" s="49"/>
      <c r="O14" s="62" t="s">
        <v>106</v>
      </c>
      <c r="P14" s="44">
        <f t="shared" si="2"/>
        <v>1</v>
      </c>
      <c r="Q14" s="48">
        <f t="shared" si="3"/>
        <v>4.4000000000000004</v>
      </c>
      <c r="R14" s="92"/>
      <c r="S14" s="62">
        <v>4.4000000000000004</v>
      </c>
      <c r="T14" s="44">
        <f t="shared" si="13"/>
        <v>0</v>
      </c>
      <c r="U14" s="44">
        <f t="shared" si="14"/>
        <v>0</v>
      </c>
      <c r="V14" s="50">
        <f t="shared" si="4"/>
        <v>1</v>
      </c>
      <c r="W14" s="50">
        <f t="shared" si="15"/>
        <v>1</v>
      </c>
      <c r="X14" s="50">
        <f t="shared" si="16"/>
        <v>1</v>
      </c>
      <c r="Y14" s="66">
        <v>0</v>
      </c>
      <c r="Z14" s="66">
        <v>0</v>
      </c>
      <c r="AA14" s="67"/>
      <c r="AB14" s="67">
        <v>0</v>
      </c>
      <c r="AC14" s="68">
        <v>0</v>
      </c>
      <c r="AD14" s="69">
        <f t="shared" si="5"/>
        <v>0</v>
      </c>
      <c r="AE14" s="70">
        <v>0</v>
      </c>
      <c r="AF14" s="69">
        <f t="shared" si="6"/>
        <v>0</v>
      </c>
      <c r="AG14" s="70">
        <v>0</v>
      </c>
      <c r="AH14" s="57">
        <f t="shared" si="7"/>
        <v>0</v>
      </c>
      <c r="AI14" s="55">
        <f t="shared" si="8"/>
        <v>0</v>
      </c>
      <c r="AJ14" s="70">
        <v>0</v>
      </c>
      <c r="AK14" s="70">
        <v>0</v>
      </c>
      <c r="AL14" s="72">
        <v>0</v>
      </c>
      <c r="AM14" s="96" t="s">
        <v>42</v>
      </c>
      <c r="AN14" s="97">
        <f>SUM(J5:J35)</f>
        <v>0</v>
      </c>
      <c r="AO14" s="98"/>
      <c r="AP14" s="99"/>
    </row>
    <row r="15" spans="1:42" s="17" customFormat="1" ht="14.15" customHeight="1" x14ac:dyDescent="0.25">
      <c r="A15" s="18">
        <v>11</v>
      </c>
      <c r="B15" s="73">
        <v>11.6</v>
      </c>
      <c r="C15" s="87">
        <v>15.8</v>
      </c>
      <c r="D15" s="44">
        <f t="shared" si="9"/>
        <v>15.8</v>
      </c>
      <c r="E15" s="44">
        <f t="shared" si="10"/>
        <v>15.8</v>
      </c>
      <c r="F15" s="74">
        <v>10.199999999999999</v>
      </c>
      <c r="G15" s="74">
        <v>8.8000000000000007</v>
      </c>
      <c r="H15" s="44">
        <f t="shared" si="11"/>
        <v>8.8000000000000007</v>
      </c>
      <c r="I15" s="44">
        <f t="shared" si="12"/>
        <v>8.8000000000000007</v>
      </c>
      <c r="J15" s="45">
        <f t="shared" si="0"/>
        <v>0</v>
      </c>
      <c r="K15" s="46">
        <v>9.1</v>
      </c>
      <c r="L15" s="3">
        <f t="shared" si="1"/>
        <v>0</v>
      </c>
      <c r="M15" s="202">
        <v>13.1</v>
      </c>
      <c r="N15" s="91"/>
      <c r="O15" s="73">
        <v>5.2</v>
      </c>
      <c r="P15" s="44">
        <f t="shared" si="2"/>
        <v>1</v>
      </c>
      <c r="Q15" s="48">
        <f t="shared" si="3"/>
        <v>5.2</v>
      </c>
      <c r="R15" s="92"/>
      <c r="S15" s="74">
        <v>0</v>
      </c>
      <c r="T15" s="44">
        <f t="shared" si="13"/>
        <v>0</v>
      </c>
      <c r="U15" s="44">
        <f t="shared" si="14"/>
        <v>0</v>
      </c>
      <c r="V15" s="50">
        <f t="shared" si="4"/>
        <v>1</v>
      </c>
      <c r="W15" s="50">
        <f t="shared" si="15"/>
        <v>1</v>
      </c>
      <c r="X15" s="50">
        <f t="shared" si="16"/>
        <v>1</v>
      </c>
      <c r="Y15" s="78">
        <v>0</v>
      </c>
      <c r="Z15" s="78">
        <v>1</v>
      </c>
      <c r="AA15" s="79"/>
      <c r="AB15" s="79">
        <v>2</v>
      </c>
      <c r="AC15" s="80">
        <v>0</v>
      </c>
      <c r="AD15" s="54">
        <f t="shared" si="5"/>
        <v>0</v>
      </c>
      <c r="AE15" s="81">
        <v>0</v>
      </c>
      <c r="AF15" s="56">
        <f t="shared" si="6"/>
        <v>0</v>
      </c>
      <c r="AG15" s="82">
        <v>0</v>
      </c>
      <c r="AH15" s="57">
        <f t="shared" si="7"/>
        <v>0</v>
      </c>
      <c r="AI15" s="55">
        <f t="shared" si="8"/>
        <v>0</v>
      </c>
      <c r="AJ15" s="82">
        <v>0</v>
      </c>
      <c r="AK15" s="82">
        <v>0</v>
      </c>
      <c r="AL15" s="84">
        <v>0</v>
      </c>
      <c r="AM15" t="s">
        <v>43</v>
      </c>
      <c r="AN15" s="2">
        <f>SUM(L5:L35)</f>
        <v>1</v>
      </c>
      <c r="AO15" s="100"/>
      <c r="AP15" s="99"/>
    </row>
    <row r="16" spans="1:42" s="17" customFormat="1" ht="14.15" customHeight="1" x14ac:dyDescent="0.25">
      <c r="A16" s="61">
        <v>12</v>
      </c>
      <c r="B16" s="62">
        <v>11.6</v>
      </c>
      <c r="C16" s="62">
        <v>15.8</v>
      </c>
      <c r="D16" s="44">
        <f t="shared" si="9"/>
        <v>15.8</v>
      </c>
      <c r="E16" s="44">
        <f t="shared" si="10"/>
        <v>15.8</v>
      </c>
      <c r="F16" s="207">
        <v>2.8</v>
      </c>
      <c r="G16" s="62">
        <v>11</v>
      </c>
      <c r="H16" s="44">
        <f t="shared" si="11"/>
        <v>2.8</v>
      </c>
      <c r="I16" s="44">
        <f t="shared" si="12"/>
        <v>2.8</v>
      </c>
      <c r="J16" s="45">
        <f t="shared" si="0"/>
        <v>0</v>
      </c>
      <c r="K16" s="208">
        <v>-0.4</v>
      </c>
      <c r="L16" s="3">
        <f t="shared" si="1"/>
        <v>1</v>
      </c>
      <c r="M16" s="202">
        <v>12.7</v>
      </c>
      <c r="N16" s="49"/>
      <c r="O16" s="62" t="s">
        <v>106</v>
      </c>
      <c r="P16" s="44">
        <f t="shared" si="2"/>
        <v>0</v>
      </c>
      <c r="Q16" s="48">
        <f t="shared" si="3"/>
        <v>0</v>
      </c>
      <c r="R16" s="95"/>
      <c r="S16" s="64">
        <v>0</v>
      </c>
      <c r="T16" s="44">
        <f t="shared" si="13"/>
        <v>0</v>
      </c>
      <c r="U16" s="44">
        <f t="shared" si="14"/>
        <v>0</v>
      </c>
      <c r="V16" s="50">
        <f t="shared" si="4"/>
        <v>0</v>
      </c>
      <c r="W16" s="50">
        <f t="shared" si="15"/>
        <v>0</v>
      </c>
      <c r="X16" s="50">
        <f t="shared" si="16"/>
        <v>1</v>
      </c>
      <c r="Y16" s="66">
        <v>0</v>
      </c>
      <c r="Z16" s="66">
        <v>1</v>
      </c>
      <c r="AA16" s="67"/>
      <c r="AB16" s="67">
        <v>0</v>
      </c>
      <c r="AC16" s="68">
        <v>0</v>
      </c>
      <c r="AD16" s="69">
        <f t="shared" si="5"/>
        <v>0</v>
      </c>
      <c r="AE16" s="70">
        <v>0</v>
      </c>
      <c r="AF16" s="69">
        <f t="shared" si="6"/>
        <v>0</v>
      </c>
      <c r="AG16" s="70">
        <v>0</v>
      </c>
      <c r="AH16" s="57">
        <f t="shared" si="7"/>
        <v>0</v>
      </c>
      <c r="AI16" s="55">
        <f t="shared" si="8"/>
        <v>0</v>
      </c>
      <c r="AJ16" s="70">
        <v>0</v>
      </c>
      <c r="AK16" s="70">
        <v>0</v>
      </c>
      <c r="AL16" s="72">
        <v>0</v>
      </c>
      <c r="AM16" t="s">
        <v>44</v>
      </c>
      <c r="AN16" s="101">
        <f>SUM(W5:W35)</f>
        <v>21</v>
      </c>
      <c r="AO16" s="100"/>
      <c r="AP16" s="99"/>
    </row>
    <row r="17" spans="1:43" s="17" customFormat="1" ht="14.15" customHeight="1" x14ac:dyDescent="0.25">
      <c r="A17" s="18">
        <v>13</v>
      </c>
      <c r="B17" s="73">
        <v>13.2</v>
      </c>
      <c r="C17" s="87">
        <v>18.3</v>
      </c>
      <c r="D17" s="44">
        <f t="shared" si="9"/>
        <v>18.3</v>
      </c>
      <c r="E17" s="44">
        <f t="shared" si="10"/>
        <v>18.3</v>
      </c>
      <c r="F17" s="74">
        <v>10</v>
      </c>
      <c r="G17" s="74">
        <v>11.2</v>
      </c>
      <c r="H17" s="44">
        <f t="shared" si="11"/>
        <v>10</v>
      </c>
      <c r="I17" s="44">
        <f t="shared" si="12"/>
        <v>10</v>
      </c>
      <c r="J17" s="45">
        <f t="shared" si="0"/>
        <v>0</v>
      </c>
      <c r="K17" s="46">
        <v>7.9</v>
      </c>
      <c r="L17" s="3">
        <f t="shared" si="1"/>
        <v>0</v>
      </c>
      <c r="M17" s="202">
        <v>12.7</v>
      </c>
      <c r="N17" s="86"/>
      <c r="O17" s="87">
        <v>0</v>
      </c>
      <c r="P17" s="44">
        <f t="shared" si="2"/>
        <v>0</v>
      </c>
      <c r="Q17" s="48">
        <f t="shared" si="3"/>
        <v>0</v>
      </c>
      <c r="R17" s="95"/>
      <c r="S17" s="88">
        <v>0</v>
      </c>
      <c r="T17" s="44">
        <f t="shared" si="13"/>
        <v>0</v>
      </c>
      <c r="U17" s="44">
        <f t="shared" si="14"/>
        <v>0</v>
      </c>
      <c r="V17" s="50">
        <f t="shared" si="4"/>
        <v>0</v>
      </c>
      <c r="W17" s="50">
        <f t="shared" si="15"/>
        <v>0</v>
      </c>
      <c r="X17" s="50">
        <f t="shared" si="16"/>
        <v>1</v>
      </c>
      <c r="Y17" s="78">
        <v>0</v>
      </c>
      <c r="Z17" s="78">
        <v>1</v>
      </c>
      <c r="AA17" s="79"/>
      <c r="AB17" s="79">
        <v>0</v>
      </c>
      <c r="AC17" s="80">
        <v>0</v>
      </c>
      <c r="AD17" s="54">
        <f t="shared" si="5"/>
        <v>0</v>
      </c>
      <c r="AE17" s="81">
        <v>0</v>
      </c>
      <c r="AF17" s="56">
        <f t="shared" si="6"/>
        <v>0</v>
      </c>
      <c r="AG17" s="82">
        <v>0</v>
      </c>
      <c r="AH17" s="57">
        <f t="shared" si="7"/>
        <v>0</v>
      </c>
      <c r="AI17" s="55">
        <f t="shared" si="8"/>
        <v>0</v>
      </c>
      <c r="AJ17" s="82">
        <v>0</v>
      </c>
      <c r="AK17" s="82">
        <v>0</v>
      </c>
      <c r="AL17" s="84">
        <v>0</v>
      </c>
      <c r="AM17" s="102" t="s">
        <v>45</v>
      </c>
      <c r="AN17" s="101">
        <f>SUM(V5:V35)</f>
        <v>14</v>
      </c>
      <c r="AQ17" s="96"/>
    </row>
    <row r="18" spans="1:43" s="17" customFormat="1" ht="14.15" customHeight="1" x14ac:dyDescent="0.25">
      <c r="A18" s="61">
        <v>14</v>
      </c>
      <c r="B18" s="62">
        <v>13.8</v>
      </c>
      <c r="C18" s="207">
        <v>21.9</v>
      </c>
      <c r="D18" s="44">
        <f t="shared" si="9"/>
        <v>21.9</v>
      </c>
      <c r="E18" s="44">
        <f t="shared" si="10"/>
        <v>21.9</v>
      </c>
      <c r="F18" s="62">
        <v>4.3</v>
      </c>
      <c r="G18" s="64">
        <v>13.1</v>
      </c>
      <c r="H18" s="44">
        <f t="shared" si="11"/>
        <v>4.3</v>
      </c>
      <c r="I18" s="44">
        <f t="shared" si="12"/>
        <v>4.3</v>
      </c>
      <c r="J18" s="45">
        <f t="shared" si="0"/>
        <v>0</v>
      </c>
      <c r="K18" s="46">
        <v>1.8</v>
      </c>
      <c r="L18" s="3">
        <f t="shared" si="1"/>
        <v>0</v>
      </c>
      <c r="M18" s="202">
        <v>12.9</v>
      </c>
      <c r="N18" s="103"/>
      <c r="O18" s="62">
        <v>0</v>
      </c>
      <c r="P18" s="44">
        <f t="shared" si="2"/>
        <v>1</v>
      </c>
      <c r="Q18" s="48">
        <f t="shared" si="3"/>
        <v>2.6</v>
      </c>
      <c r="R18" s="92"/>
      <c r="S18" s="62">
        <v>2.6</v>
      </c>
      <c r="T18" s="44">
        <f t="shared" si="13"/>
        <v>0</v>
      </c>
      <c r="U18" s="44">
        <f t="shared" si="14"/>
        <v>0</v>
      </c>
      <c r="V18" s="50">
        <f t="shared" si="4"/>
        <v>1</v>
      </c>
      <c r="W18" s="50">
        <f t="shared" si="15"/>
        <v>1</v>
      </c>
      <c r="X18" s="50">
        <f t="shared" si="16"/>
        <v>1</v>
      </c>
      <c r="Y18" s="66">
        <v>0</v>
      </c>
      <c r="Z18" s="66">
        <v>0</v>
      </c>
      <c r="AA18" s="67"/>
      <c r="AB18" s="67">
        <v>0</v>
      </c>
      <c r="AC18" s="68">
        <v>0</v>
      </c>
      <c r="AD18" s="69">
        <f t="shared" si="5"/>
        <v>0</v>
      </c>
      <c r="AE18" s="70">
        <v>0</v>
      </c>
      <c r="AF18" s="69">
        <f t="shared" si="6"/>
        <v>0</v>
      </c>
      <c r="AG18" s="70">
        <v>0</v>
      </c>
      <c r="AH18" s="57">
        <f t="shared" si="7"/>
        <v>0</v>
      </c>
      <c r="AI18" s="55">
        <f t="shared" si="8"/>
        <v>0</v>
      </c>
      <c r="AJ18" s="70">
        <v>0</v>
      </c>
      <c r="AK18" s="70">
        <v>0</v>
      </c>
      <c r="AL18" s="72">
        <v>0</v>
      </c>
      <c r="AM18" s="17" t="s">
        <v>91</v>
      </c>
      <c r="AN18" s="196">
        <f>SUM(U5:U35)</f>
        <v>0</v>
      </c>
      <c r="AQ18" s="96"/>
    </row>
    <row r="19" spans="1:43" s="17" customFormat="1" ht="14.15" customHeight="1" x14ac:dyDescent="0.25">
      <c r="A19" s="18">
        <v>15</v>
      </c>
      <c r="B19" s="87">
        <v>13.2</v>
      </c>
      <c r="C19" s="73">
        <v>20.7</v>
      </c>
      <c r="D19" s="44">
        <f t="shared" si="9"/>
        <v>20.7</v>
      </c>
      <c r="E19" s="44">
        <f t="shared" si="10"/>
        <v>20.7</v>
      </c>
      <c r="F19" s="74">
        <v>10.1</v>
      </c>
      <c r="G19" s="88">
        <v>13.2</v>
      </c>
      <c r="H19" s="44">
        <f t="shared" si="11"/>
        <v>10.1</v>
      </c>
      <c r="I19" s="44">
        <f t="shared" si="12"/>
        <v>10.1</v>
      </c>
      <c r="J19" s="45">
        <f t="shared" si="0"/>
        <v>0</v>
      </c>
      <c r="K19" s="46">
        <v>8.5</v>
      </c>
      <c r="L19" s="3">
        <f t="shared" si="1"/>
        <v>0</v>
      </c>
      <c r="M19" s="202">
        <v>14.1</v>
      </c>
      <c r="N19" s="104"/>
      <c r="O19" s="87">
        <v>1.6</v>
      </c>
      <c r="P19" s="44">
        <f t="shared" si="2"/>
        <v>1</v>
      </c>
      <c r="Q19" s="48">
        <f t="shared" si="3"/>
        <v>4.5999999999999996</v>
      </c>
      <c r="R19" s="65"/>
      <c r="S19" s="88">
        <v>3</v>
      </c>
      <c r="T19" s="44">
        <f t="shared" si="13"/>
        <v>0</v>
      </c>
      <c r="U19" s="44">
        <f t="shared" si="14"/>
        <v>0</v>
      </c>
      <c r="V19" s="50">
        <f t="shared" si="4"/>
        <v>1</v>
      </c>
      <c r="W19" s="50">
        <f t="shared" si="15"/>
        <v>1</v>
      </c>
      <c r="X19" s="50">
        <f t="shared" si="16"/>
        <v>1</v>
      </c>
      <c r="Y19" s="78">
        <v>0</v>
      </c>
      <c r="Z19" s="78">
        <v>1</v>
      </c>
      <c r="AA19" s="79"/>
      <c r="AB19" s="79">
        <v>1</v>
      </c>
      <c r="AC19" s="80">
        <v>0</v>
      </c>
      <c r="AD19" s="54">
        <f t="shared" si="5"/>
        <v>0</v>
      </c>
      <c r="AE19" s="81">
        <v>0</v>
      </c>
      <c r="AF19" s="56">
        <f t="shared" si="6"/>
        <v>0</v>
      </c>
      <c r="AG19" s="82">
        <v>0</v>
      </c>
      <c r="AH19" s="57">
        <f t="shared" si="7"/>
        <v>0</v>
      </c>
      <c r="AI19" s="55">
        <f t="shared" si="8"/>
        <v>0</v>
      </c>
      <c r="AJ19" s="82">
        <v>0</v>
      </c>
      <c r="AK19" s="82">
        <v>0</v>
      </c>
      <c r="AL19" s="84">
        <v>0</v>
      </c>
      <c r="AM19" s="17" t="s">
        <v>92</v>
      </c>
      <c r="AN19" s="196">
        <f>SUM(T5:T35)</f>
        <v>0</v>
      </c>
      <c r="AP19" s="198"/>
    </row>
    <row r="20" spans="1:43" s="17" customFormat="1" ht="14.15" customHeight="1" x14ac:dyDescent="0.25">
      <c r="A20" s="61">
        <v>16</v>
      </c>
      <c r="B20" s="64">
        <v>15.8</v>
      </c>
      <c r="C20" s="62">
        <v>20.6</v>
      </c>
      <c r="D20" s="44">
        <f t="shared" si="9"/>
        <v>20.6</v>
      </c>
      <c r="E20" s="44">
        <f t="shared" si="10"/>
        <v>20.6</v>
      </c>
      <c r="F20" s="207">
        <v>12.3</v>
      </c>
      <c r="G20" s="64">
        <v>12.8</v>
      </c>
      <c r="H20" s="44">
        <f t="shared" si="11"/>
        <v>12.3</v>
      </c>
      <c r="I20" s="44">
        <f t="shared" si="12"/>
        <v>12.3</v>
      </c>
      <c r="J20" s="45">
        <f t="shared" si="0"/>
        <v>0</v>
      </c>
      <c r="K20" s="46">
        <v>11</v>
      </c>
      <c r="L20" s="3">
        <f t="shared" si="1"/>
        <v>0</v>
      </c>
      <c r="M20" s="202">
        <v>14.4</v>
      </c>
      <c r="N20" s="85"/>
      <c r="O20" s="64">
        <v>2.8</v>
      </c>
      <c r="P20" s="44">
        <f t="shared" si="2"/>
        <v>1</v>
      </c>
      <c r="Q20" s="48">
        <f t="shared" si="3"/>
        <v>2.8</v>
      </c>
      <c r="R20" s="95"/>
      <c r="S20" s="64">
        <v>0</v>
      </c>
      <c r="T20" s="44">
        <f t="shared" si="13"/>
        <v>0</v>
      </c>
      <c r="U20" s="44">
        <f t="shared" si="14"/>
        <v>0</v>
      </c>
      <c r="V20" s="50">
        <f t="shared" si="4"/>
        <v>1</v>
      </c>
      <c r="W20" s="50">
        <f t="shared" si="15"/>
        <v>1</v>
      </c>
      <c r="X20" s="50">
        <f t="shared" si="16"/>
        <v>1</v>
      </c>
      <c r="Y20" s="66">
        <v>0</v>
      </c>
      <c r="Z20" s="66">
        <v>1</v>
      </c>
      <c r="AA20" s="67"/>
      <c r="AB20" s="67">
        <v>1</v>
      </c>
      <c r="AC20" s="68">
        <v>0</v>
      </c>
      <c r="AD20" s="69">
        <f t="shared" si="5"/>
        <v>0</v>
      </c>
      <c r="AE20" s="70">
        <v>0</v>
      </c>
      <c r="AF20" s="69">
        <f t="shared" si="6"/>
        <v>0</v>
      </c>
      <c r="AG20" s="70">
        <v>0</v>
      </c>
      <c r="AH20" s="57">
        <f t="shared" si="7"/>
        <v>0</v>
      </c>
      <c r="AI20" s="55">
        <f t="shared" si="8"/>
        <v>0</v>
      </c>
      <c r="AJ20" s="70">
        <v>0</v>
      </c>
      <c r="AK20" s="70">
        <v>0</v>
      </c>
      <c r="AL20" s="72">
        <v>0</v>
      </c>
      <c r="AM20" s="236" t="s">
        <v>46</v>
      </c>
      <c r="AN20" s="236"/>
      <c r="AO20" s="236"/>
      <c r="AP20" s="236"/>
    </row>
    <row r="21" spans="1:43" s="17" customFormat="1" ht="14.15" customHeight="1" x14ac:dyDescent="0.25">
      <c r="A21" s="18">
        <v>17</v>
      </c>
      <c r="B21" s="87">
        <v>15.6</v>
      </c>
      <c r="C21" s="73">
        <v>21.8</v>
      </c>
      <c r="D21" s="44">
        <f t="shared" si="9"/>
        <v>21.8</v>
      </c>
      <c r="E21" s="44">
        <f t="shared" si="10"/>
        <v>21.8</v>
      </c>
      <c r="F21" s="88">
        <v>11.3</v>
      </c>
      <c r="G21" s="88">
        <v>11.8</v>
      </c>
      <c r="H21" s="44">
        <f t="shared" si="11"/>
        <v>11.3</v>
      </c>
      <c r="I21" s="44">
        <f t="shared" si="12"/>
        <v>11.3</v>
      </c>
      <c r="J21" s="45">
        <f t="shared" si="0"/>
        <v>0</v>
      </c>
      <c r="K21" s="46">
        <v>8.6</v>
      </c>
      <c r="L21" s="3">
        <f t="shared" si="1"/>
        <v>0</v>
      </c>
      <c r="M21" s="202">
        <v>14.5</v>
      </c>
      <c r="N21" s="104"/>
      <c r="O21" s="87">
        <v>3.2</v>
      </c>
      <c r="P21" s="44">
        <f t="shared" si="2"/>
        <v>1</v>
      </c>
      <c r="Q21" s="48">
        <f t="shared" si="3"/>
        <v>3.2</v>
      </c>
      <c r="R21" s="95"/>
      <c r="S21" s="88">
        <v>0</v>
      </c>
      <c r="T21" s="44">
        <f t="shared" si="13"/>
        <v>0</v>
      </c>
      <c r="U21" s="44">
        <f t="shared" si="14"/>
        <v>0</v>
      </c>
      <c r="V21" s="50">
        <f t="shared" si="4"/>
        <v>1</v>
      </c>
      <c r="W21" s="50">
        <f t="shared" si="15"/>
        <v>1</v>
      </c>
      <c r="X21" s="50">
        <f t="shared" si="16"/>
        <v>1</v>
      </c>
      <c r="Y21" s="78">
        <v>0</v>
      </c>
      <c r="Z21" s="78">
        <v>1</v>
      </c>
      <c r="AA21" s="79"/>
      <c r="AB21" s="79">
        <v>0</v>
      </c>
      <c r="AC21" s="80">
        <v>0</v>
      </c>
      <c r="AD21" s="54">
        <f t="shared" si="5"/>
        <v>0</v>
      </c>
      <c r="AE21" s="81">
        <v>0</v>
      </c>
      <c r="AF21" s="56">
        <f t="shared" si="6"/>
        <v>0</v>
      </c>
      <c r="AG21" s="82">
        <v>0</v>
      </c>
      <c r="AH21" s="57">
        <f t="shared" si="7"/>
        <v>0</v>
      </c>
      <c r="AI21" s="55">
        <f t="shared" si="8"/>
        <v>0</v>
      </c>
      <c r="AJ21" s="82">
        <v>0</v>
      </c>
      <c r="AK21" s="82">
        <v>0</v>
      </c>
      <c r="AL21" s="84">
        <v>0</v>
      </c>
      <c r="AM21" s="222" t="s">
        <v>47</v>
      </c>
      <c r="AN21" s="222"/>
      <c r="AO21" s="222"/>
      <c r="AP21" s="222"/>
    </row>
    <row r="22" spans="1:43" s="17" customFormat="1" ht="14.15" customHeight="1" x14ac:dyDescent="0.25">
      <c r="A22" s="61">
        <v>18</v>
      </c>
      <c r="B22" s="64">
        <v>14.9</v>
      </c>
      <c r="C22" s="62">
        <v>18.7</v>
      </c>
      <c r="D22" s="44">
        <f t="shared" si="9"/>
        <v>18.7</v>
      </c>
      <c r="E22" s="44">
        <f t="shared" si="10"/>
        <v>18.7</v>
      </c>
      <c r="F22" s="62">
        <v>8.1999999999999993</v>
      </c>
      <c r="G22" s="64">
        <v>11.1</v>
      </c>
      <c r="H22" s="44">
        <f t="shared" si="11"/>
        <v>8.1999999999999993</v>
      </c>
      <c r="I22" s="44">
        <f t="shared" si="12"/>
        <v>8.1999999999999993</v>
      </c>
      <c r="J22" s="45">
        <f t="shared" si="0"/>
        <v>0</v>
      </c>
      <c r="K22" s="46">
        <v>4.5</v>
      </c>
      <c r="L22" s="3">
        <f t="shared" si="1"/>
        <v>0</v>
      </c>
      <c r="M22" s="202">
        <v>14.4</v>
      </c>
      <c r="N22" s="85"/>
      <c r="O22" s="64">
        <v>3</v>
      </c>
      <c r="P22" s="44">
        <f t="shared" si="2"/>
        <v>1</v>
      </c>
      <c r="Q22" s="48">
        <f t="shared" si="3"/>
        <v>3.4</v>
      </c>
      <c r="R22" s="65"/>
      <c r="S22" s="64">
        <v>0.4</v>
      </c>
      <c r="T22" s="44">
        <f t="shared" si="13"/>
        <v>0</v>
      </c>
      <c r="U22" s="44">
        <f t="shared" si="14"/>
        <v>0</v>
      </c>
      <c r="V22" s="50">
        <f t="shared" si="4"/>
        <v>1</v>
      </c>
      <c r="W22" s="50">
        <f t="shared" si="15"/>
        <v>1</v>
      </c>
      <c r="X22" s="50">
        <f t="shared" si="16"/>
        <v>1</v>
      </c>
      <c r="Y22" s="66">
        <v>0</v>
      </c>
      <c r="Z22" s="66">
        <v>1</v>
      </c>
      <c r="AA22" s="67"/>
      <c r="AB22" s="67">
        <v>0</v>
      </c>
      <c r="AC22" s="68">
        <v>0</v>
      </c>
      <c r="AD22" s="69">
        <f t="shared" si="5"/>
        <v>0</v>
      </c>
      <c r="AE22" s="70">
        <v>0</v>
      </c>
      <c r="AF22" s="69">
        <f t="shared" si="6"/>
        <v>0</v>
      </c>
      <c r="AG22" s="70">
        <v>0</v>
      </c>
      <c r="AH22" s="57">
        <f t="shared" si="7"/>
        <v>0</v>
      </c>
      <c r="AI22" s="55">
        <f t="shared" si="8"/>
        <v>0</v>
      </c>
      <c r="AJ22" s="70">
        <v>0</v>
      </c>
      <c r="AK22" s="70">
        <v>0</v>
      </c>
      <c r="AL22" s="72">
        <v>0</v>
      </c>
      <c r="AM22" s="105" t="s">
        <v>48</v>
      </c>
      <c r="AN22" s="106"/>
      <c r="AO22" s="106"/>
      <c r="AP22" s="107"/>
    </row>
    <row r="23" spans="1:43" s="17" customFormat="1" ht="14.15" customHeight="1" x14ac:dyDescent="0.25">
      <c r="A23" s="18">
        <v>19</v>
      </c>
      <c r="B23" s="87">
        <v>12.3</v>
      </c>
      <c r="C23" s="73">
        <v>19.8</v>
      </c>
      <c r="D23" s="44">
        <f t="shared" si="9"/>
        <v>19.8</v>
      </c>
      <c r="E23" s="44">
        <f t="shared" si="10"/>
        <v>19.8</v>
      </c>
      <c r="F23" s="74">
        <v>7.1</v>
      </c>
      <c r="G23" s="74">
        <v>11.3</v>
      </c>
      <c r="H23" s="44">
        <f t="shared" si="11"/>
        <v>7.1</v>
      </c>
      <c r="I23" s="44">
        <f t="shared" si="12"/>
        <v>7.1</v>
      </c>
      <c r="J23" s="45">
        <f t="shared" si="0"/>
        <v>0</v>
      </c>
      <c r="K23" s="75">
        <v>5.6</v>
      </c>
      <c r="L23" s="3">
        <f t="shared" si="1"/>
        <v>0</v>
      </c>
      <c r="M23" s="202">
        <v>14.5</v>
      </c>
      <c r="N23" s="91"/>
      <c r="O23" s="73" t="s">
        <v>106</v>
      </c>
      <c r="P23" s="44">
        <f t="shared" si="2"/>
        <v>0</v>
      </c>
      <c r="Q23" s="48">
        <f t="shared" si="3"/>
        <v>0</v>
      </c>
      <c r="R23" s="77"/>
      <c r="S23" s="74" t="s">
        <v>106</v>
      </c>
      <c r="T23" s="44">
        <f t="shared" si="13"/>
        <v>0</v>
      </c>
      <c r="U23" s="44">
        <f t="shared" si="14"/>
        <v>0</v>
      </c>
      <c r="V23" s="50">
        <f t="shared" si="4"/>
        <v>0</v>
      </c>
      <c r="W23" s="50">
        <f t="shared" si="15"/>
        <v>0</v>
      </c>
      <c r="X23" s="50">
        <f t="shared" si="16"/>
        <v>1</v>
      </c>
      <c r="Y23" s="66">
        <v>0</v>
      </c>
      <c r="Z23" s="78">
        <v>1</v>
      </c>
      <c r="AA23" s="79"/>
      <c r="AB23" s="79">
        <v>1</v>
      </c>
      <c r="AC23" s="80">
        <v>0</v>
      </c>
      <c r="AD23" s="54">
        <f t="shared" si="5"/>
        <v>0</v>
      </c>
      <c r="AE23" s="81">
        <v>0</v>
      </c>
      <c r="AF23" s="56">
        <f t="shared" si="6"/>
        <v>0</v>
      </c>
      <c r="AG23" s="82">
        <v>0</v>
      </c>
      <c r="AH23" s="57">
        <f t="shared" si="7"/>
        <v>0</v>
      </c>
      <c r="AI23" s="55">
        <f t="shared" si="8"/>
        <v>0</v>
      </c>
      <c r="AJ23" s="82">
        <v>0</v>
      </c>
      <c r="AK23" s="82">
        <v>0</v>
      </c>
      <c r="AL23" s="84">
        <v>0</v>
      </c>
      <c r="AM23" s="108" t="s">
        <v>49</v>
      </c>
      <c r="AN23" s="109"/>
      <c r="AO23" s="109"/>
      <c r="AP23" s="110"/>
    </row>
    <row r="24" spans="1:43" s="17" customFormat="1" ht="14.15" customHeight="1" x14ac:dyDescent="0.25">
      <c r="A24" s="61">
        <v>20</v>
      </c>
      <c r="B24" s="64">
        <v>11.9</v>
      </c>
      <c r="C24" s="64">
        <v>17.7</v>
      </c>
      <c r="D24" s="44">
        <f t="shared" si="9"/>
        <v>17.7</v>
      </c>
      <c r="E24" s="44">
        <f t="shared" si="10"/>
        <v>17.7</v>
      </c>
      <c r="F24" s="62">
        <v>8.8000000000000007</v>
      </c>
      <c r="G24" s="62">
        <v>11.9</v>
      </c>
      <c r="H24" s="44">
        <f t="shared" si="11"/>
        <v>8.8000000000000007</v>
      </c>
      <c r="I24" s="44">
        <f t="shared" si="12"/>
        <v>8.8000000000000007</v>
      </c>
      <c r="J24" s="45">
        <f t="shared" si="0"/>
        <v>0</v>
      </c>
      <c r="K24" s="75">
        <v>7.3</v>
      </c>
      <c r="L24" s="3">
        <f t="shared" si="1"/>
        <v>0</v>
      </c>
      <c r="M24" s="202">
        <v>15</v>
      </c>
      <c r="N24" s="63"/>
      <c r="O24" s="64">
        <v>0.2</v>
      </c>
      <c r="P24" s="44">
        <f t="shared" si="2"/>
        <v>1</v>
      </c>
      <c r="Q24" s="48">
        <f t="shared" si="3"/>
        <v>0.2</v>
      </c>
      <c r="R24" s="95"/>
      <c r="S24" s="64">
        <v>0</v>
      </c>
      <c r="T24" s="44">
        <f t="shared" si="13"/>
        <v>0</v>
      </c>
      <c r="U24" s="44">
        <f t="shared" si="14"/>
        <v>0</v>
      </c>
      <c r="V24" s="50">
        <f t="shared" si="4"/>
        <v>0</v>
      </c>
      <c r="W24" s="50">
        <f t="shared" si="15"/>
        <v>1</v>
      </c>
      <c r="X24" s="50">
        <f t="shared" si="16"/>
        <v>1</v>
      </c>
      <c r="Y24" s="66">
        <v>0</v>
      </c>
      <c r="Z24" s="66">
        <v>1</v>
      </c>
      <c r="AA24" s="67"/>
      <c r="AB24" s="67">
        <v>0</v>
      </c>
      <c r="AC24" s="68">
        <v>0</v>
      </c>
      <c r="AD24" s="69">
        <f t="shared" si="5"/>
        <v>0</v>
      </c>
      <c r="AE24" s="70">
        <v>0</v>
      </c>
      <c r="AF24" s="69">
        <f t="shared" si="6"/>
        <v>0</v>
      </c>
      <c r="AG24" s="70">
        <v>0</v>
      </c>
      <c r="AH24" s="57">
        <f t="shared" si="7"/>
        <v>0</v>
      </c>
      <c r="AI24" s="55">
        <f t="shared" si="8"/>
        <v>0</v>
      </c>
      <c r="AJ24" s="70">
        <v>0</v>
      </c>
      <c r="AK24" s="70">
        <v>0</v>
      </c>
      <c r="AL24" s="72">
        <v>0</v>
      </c>
      <c r="AM24" s="222" t="s">
        <v>50</v>
      </c>
      <c r="AN24" s="222"/>
      <c r="AO24" s="222"/>
      <c r="AP24" s="222"/>
    </row>
    <row r="25" spans="1:43" s="17" customFormat="1" ht="14.15" customHeight="1" x14ac:dyDescent="0.25">
      <c r="A25" s="18">
        <v>21</v>
      </c>
      <c r="B25" s="87">
        <v>12.9</v>
      </c>
      <c r="C25" s="73">
        <v>17.5</v>
      </c>
      <c r="D25" s="44">
        <f t="shared" si="9"/>
        <v>17.5</v>
      </c>
      <c r="E25" s="44">
        <f t="shared" si="10"/>
        <v>17.5</v>
      </c>
      <c r="F25" s="88">
        <v>8.3000000000000007</v>
      </c>
      <c r="G25" s="88">
        <v>10.6</v>
      </c>
      <c r="H25" s="44">
        <f t="shared" si="11"/>
        <v>8.3000000000000007</v>
      </c>
      <c r="I25" s="44">
        <f t="shared" si="12"/>
        <v>8.3000000000000007</v>
      </c>
      <c r="J25" s="45">
        <f t="shared" si="0"/>
        <v>0</v>
      </c>
      <c r="K25" s="46">
        <v>4.0999999999999996</v>
      </c>
      <c r="L25" s="3">
        <f t="shared" si="1"/>
        <v>0</v>
      </c>
      <c r="M25" s="202">
        <v>14.1</v>
      </c>
      <c r="N25" s="91"/>
      <c r="O25" s="73">
        <v>0</v>
      </c>
      <c r="P25" s="44">
        <f t="shared" si="2"/>
        <v>0</v>
      </c>
      <c r="Q25" s="48">
        <f t="shared" si="3"/>
        <v>0</v>
      </c>
      <c r="R25" s="92"/>
      <c r="S25" s="74">
        <v>0</v>
      </c>
      <c r="T25" s="44">
        <f t="shared" si="13"/>
        <v>0</v>
      </c>
      <c r="U25" s="44">
        <f t="shared" si="14"/>
        <v>0</v>
      </c>
      <c r="V25" s="50">
        <f t="shared" si="4"/>
        <v>0</v>
      </c>
      <c r="W25" s="50">
        <f t="shared" si="15"/>
        <v>0</v>
      </c>
      <c r="X25" s="50">
        <f t="shared" si="16"/>
        <v>1</v>
      </c>
      <c r="Y25" s="66">
        <v>0</v>
      </c>
      <c r="Z25" s="78">
        <v>1</v>
      </c>
      <c r="AA25" s="79"/>
      <c r="AB25" s="79">
        <v>0</v>
      </c>
      <c r="AC25" s="80">
        <v>0</v>
      </c>
      <c r="AD25" s="54">
        <f t="shared" si="5"/>
        <v>0</v>
      </c>
      <c r="AE25" s="81">
        <v>0</v>
      </c>
      <c r="AF25" s="56">
        <f t="shared" si="6"/>
        <v>0</v>
      </c>
      <c r="AG25" s="82">
        <v>0</v>
      </c>
      <c r="AH25" s="57">
        <f t="shared" si="7"/>
        <v>0</v>
      </c>
      <c r="AI25" s="55">
        <f t="shared" si="8"/>
        <v>0</v>
      </c>
      <c r="AJ25" s="82">
        <v>0</v>
      </c>
      <c r="AK25" s="82">
        <v>0</v>
      </c>
      <c r="AL25" s="84">
        <v>0</v>
      </c>
      <c r="AM25" s="111" t="s">
        <v>51</v>
      </c>
      <c r="AN25" s="112"/>
      <c r="AO25" s="112"/>
      <c r="AP25" s="110"/>
    </row>
    <row r="26" spans="1:43" s="17" customFormat="1" ht="14.15" customHeight="1" x14ac:dyDescent="0.25">
      <c r="A26" s="61">
        <v>22</v>
      </c>
      <c r="B26" s="64">
        <v>13.9</v>
      </c>
      <c r="C26" s="62">
        <v>18.600000000000001</v>
      </c>
      <c r="D26" s="44">
        <f t="shared" si="9"/>
        <v>18.600000000000001</v>
      </c>
      <c r="E26" s="44">
        <f t="shared" si="10"/>
        <v>18.600000000000001</v>
      </c>
      <c r="F26" s="62">
        <v>7.9</v>
      </c>
      <c r="G26" s="64">
        <v>13.8</v>
      </c>
      <c r="H26" s="44">
        <f t="shared" si="11"/>
        <v>7.9</v>
      </c>
      <c r="I26" s="44">
        <f t="shared" si="12"/>
        <v>7.9</v>
      </c>
      <c r="J26" s="45">
        <f t="shared" si="0"/>
        <v>0</v>
      </c>
      <c r="K26" s="75">
        <v>4.4000000000000004</v>
      </c>
      <c r="L26" s="3">
        <f t="shared" si="1"/>
        <v>0</v>
      </c>
      <c r="M26" s="202">
        <v>14.2</v>
      </c>
      <c r="N26" s="49"/>
      <c r="O26" s="62">
        <v>0.2</v>
      </c>
      <c r="P26" s="44">
        <f t="shared" si="2"/>
        <v>1</v>
      </c>
      <c r="Q26" s="48">
        <f t="shared" si="3"/>
        <v>0.2</v>
      </c>
      <c r="R26" s="92"/>
      <c r="S26" s="62" t="s">
        <v>106</v>
      </c>
      <c r="T26" s="44">
        <f t="shared" si="13"/>
        <v>0</v>
      </c>
      <c r="U26" s="44">
        <f t="shared" si="14"/>
        <v>0</v>
      </c>
      <c r="V26" s="50">
        <f>IF(SUM(P26,S26)&gt;0.9,1,0)</f>
        <v>1</v>
      </c>
      <c r="W26" s="50">
        <f t="shared" si="15"/>
        <v>1</v>
      </c>
      <c r="X26" s="50">
        <f t="shared" si="16"/>
        <v>1</v>
      </c>
      <c r="Y26" s="66">
        <v>0</v>
      </c>
      <c r="Z26" s="66">
        <v>1</v>
      </c>
      <c r="AA26" s="67"/>
      <c r="AB26" s="67">
        <v>0</v>
      </c>
      <c r="AC26" s="68">
        <v>0</v>
      </c>
      <c r="AD26" s="69">
        <f t="shared" si="5"/>
        <v>0</v>
      </c>
      <c r="AE26" s="70">
        <v>0</v>
      </c>
      <c r="AF26" s="69">
        <f t="shared" si="6"/>
        <v>0</v>
      </c>
      <c r="AG26" s="70">
        <v>0</v>
      </c>
      <c r="AH26" s="57">
        <f t="shared" si="7"/>
        <v>0</v>
      </c>
      <c r="AI26" s="55">
        <f t="shared" si="8"/>
        <v>0</v>
      </c>
      <c r="AJ26" s="70">
        <v>0</v>
      </c>
      <c r="AK26" s="70">
        <v>0</v>
      </c>
      <c r="AL26" s="72">
        <v>0</v>
      </c>
      <c r="AM26" s="111" t="s">
        <v>52</v>
      </c>
      <c r="AN26" s="113"/>
      <c r="AO26" s="113"/>
      <c r="AP26" s="110"/>
    </row>
    <row r="27" spans="1:43" s="17" customFormat="1" ht="14.15" customHeight="1" x14ac:dyDescent="0.25">
      <c r="A27" s="18">
        <v>23</v>
      </c>
      <c r="B27" s="87">
        <v>13.9</v>
      </c>
      <c r="C27" s="73">
        <v>13.8</v>
      </c>
      <c r="D27" s="44">
        <f t="shared" si="9"/>
        <v>13.9</v>
      </c>
      <c r="E27" s="44">
        <f t="shared" si="10"/>
        <v>13.9</v>
      </c>
      <c r="F27" s="74">
        <v>9.3000000000000007</v>
      </c>
      <c r="G27" s="88">
        <v>9.6</v>
      </c>
      <c r="H27" s="44">
        <f t="shared" si="11"/>
        <v>9.3000000000000007</v>
      </c>
      <c r="I27" s="44">
        <f t="shared" si="12"/>
        <v>9.3000000000000007</v>
      </c>
      <c r="J27" s="45">
        <f t="shared" si="0"/>
        <v>0</v>
      </c>
      <c r="K27" s="46">
        <v>7.1</v>
      </c>
      <c r="L27" s="3">
        <f t="shared" si="1"/>
        <v>0</v>
      </c>
      <c r="M27" s="202">
        <v>14.3</v>
      </c>
      <c r="N27" s="91"/>
      <c r="O27" s="76">
        <v>6</v>
      </c>
      <c r="P27" s="44">
        <f t="shared" si="2"/>
        <v>1</v>
      </c>
      <c r="Q27" s="48">
        <f t="shared" si="3"/>
        <v>6.2</v>
      </c>
      <c r="R27" s="92"/>
      <c r="S27" s="74">
        <v>0.2</v>
      </c>
      <c r="T27" s="44">
        <f t="shared" si="13"/>
        <v>0</v>
      </c>
      <c r="U27" s="44">
        <f t="shared" si="14"/>
        <v>0</v>
      </c>
      <c r="V27" s="50">
        <f t="shared" ref="V27:V35" si="17">IF(SUM(O27,S27)&gt;0.9,1,0)</f>
        <v>1</v>
      </c>
      <c r="W27" s="50">
        <f t="shared" si="15"/>
        <v>1</v>
      </c>
      <c r="X27" s="50">
        <f t="shared" si="16"/>
        <v>1</v>
      </c>
      <c r="Y27" s="66">
        <v>0</v>
      </c>
      <c r="Z27" s="78">
        <v>1</v>
      </c>
      <c r="AA27" s="79"/>
      <c r="AB27" s="79">
        <v>0</v>
      </c>
      <c r="AC27" s="80">
        <v>0</v>
      </c>
      <c r="AD27" s="54">
        <f t="shared" si="5"/>
        <v>0</v>
      </c>
      <c r="AE27" s="81">
        <v>0</v>
      </c>
      <c r="AF27" s="56">
        <f t="shared" si="6"/>
        <v>0</v>
      </c>
      <c r="AG27" s="82">
        <v>0</v>
      </c>
      <c r="AH27" s="57">
        <f t="shared" si="7"/>
        <v>0</v>
      </c>
      <c r="AI27" s="55">
        <f t="shared" si="8"/>
        <v>0</v>
      </c>
      <c r="AJ27" s="82">
        <v>0</v>
      </c>
      <c r="AK27" s="82">
        <v>0</v>
      </c>
      <c r="AL27" s="84">
        <v>0</v>
      </c>
      <c r="AM27" s="114" t="s">
        <v>53</v>
      </c>
      <c r="AN27" s="112"/>
      <c r="AO27" s="112"/>
      <c r="AP27" s="110"/>
    </row>
    <row r="28" spans="1:43" s="17" customFormat="1" ht="14.15" customHeight="1" x14ac:dyDescent="0.25">
      <c r="A28" s="61">
        <v>24</v>
      </c>
      <c r="B28" s="64">
        <v>13.5</v>
      </c>
      <c r="C28" s="62">
        <v>16.600000000000001</v>
      </c>
      <c r="D28" s="44">
        <f t="shared" si="9"/>
        <v>16.600000000000001</v>
      </c>
      <c r="E28" s="44">
        <f t="shared" si="10"/>
        <v>16.600000000000001</v>
      </c>
      <c r="F28" s="64">
        <v>8.3000000000000007</v>
      </c>
      <c r="G28" s="64">
        <v>8.8000000000000007</v>
      </c>
      <c r="H28" s="44">
        <f t="shared" si="11"/>
        <v>8.3000000000000007</v>
      </c>
      <c r="I28" s="44">
        <f t="shared" si="12"/>
        <v>8.3000000000000007</v>
      </c>
      <c r="J28" s="45">
        <f t="shared" si="0"/>
        <v>0</v>
      </c>
      <c r="K28" s="46">
        <v>6.2</v>
      </c>
      <c r="L28" s="3">
        <f t="shared" si="1"/>
        <v>0</v>
      </c>
      <c r="M28" s="202">
        <v>14</v>
      </c>
      <c r="N28" s="49"/>
      <c r="O28" s="62">
        <v>0.4</v>
      </c>
      <c r="P28" s="44">
        <f t="shared" si="2"/>
        <v>1</v>
      </c>
      <c r="Q28" s="48">
        <f t="shared" si="3"/>
        <v>0.4</v>
      </c>
      <c r="R28" s="92"/>
      <c r="S28" s="62" t="s">
        <v>106</v>
      </c>
      <c r="T28" s="44">
        <f t="shared" si="13"/>
        <v>0</v>
      </c>
      <c r="U28" s="44">
        <f t="shared" si="14"/>
        <v>0</v>
      </c>
      <c r="V28" s="50">
        <f t="shared" si="17"/>
        <v>0</v>
      </c>
      <c r="W28" s="50">
        <f t="shared" si="15"/>
        <v>1</v>
      </c>
      <c r="X28" s="50">
        <f t="shared" si="16"/>
        <v>1</v>
      </c>
      <c r="Y28" s="66">
        <v>0</v>
      </c>
      <c r="Z28" s="66">
        <v>1</v>
      </c>
      <c r="AA28" s="67"/>
      <c r="AB28" s="67">
        <v>1</v>
      </c>
      <c r="AC28" s="68">
        <v>0</v>
      </c>
      <c r="AD28" s="69">
        <f t="shared" si="5"/>
        <v>0</v>
      </c>
      <c r="AE28" s="70">
        <v>0</v>
      </c>
      <c r="AF28" s="69">
        <f t="shared" si="6"/>
        <v>0</v>
      </c>
      <c r="AG28" s="70">
        <v>0</v>
      </c>
      <c r="AH28" s="57">
        <f t="shared" si="7"/>
        <v>0</v>
      </c>
      <c r="AI28" s="55">
        <f t="shared" si="8"/>
        <v>0</v>
      </c>
      <c r="AJ28" s="70">
        <v>0</v>
      </c>
      <c r="AK28" s="70">
        <v>0</v>
      </c>
      <c r="AL28" s="72">
        <v>0</v>
      </c>
      <c r="AM28" s="111" t="s">
        <v>54</v>
      </c>
      <c r="AN28" s="113"/>
      <c r="AO28" s="113"/>
      <c r="AP28" s="110"/>
    </row>
    <row r="29" spans="1:43" s="17" customFormat="1" ht="14.15" customHeight="1" x14ac:dyDescent="0.25">
      <c r="A29" s="18">
        <v>25</v>
      </c>
      <c r="B29" s="87">
        <v>13.4</v>
      </c>
      <c r="C29" s="73">
        <v>16.899999999999999</v>
      </c>
      <c r="D29" s="44">
        <f t="shared" si="9"/>
        <v>16.899999999999999</v>
      </c>
      <c r="E29" s="44">
        <f t="shared" si="10"/>
        <v>16.899999999999999</v>
      </c>
      <c r="F29" s="74">
        <v>7.8</v>
      </c>
      <c r="G29" s="211">
        <v>11.7</v>
      </c>
      <c r="H29" s="44">
        <f t="shared" si="11"/>
        <v>7.8</v>
      </c>
      <c r="I29" s="44">
        <f t="shared" si="12"/>
        <v>7.8</v>
      </c>
      <c r="J29" s="45">
        <f t="shared" si="0"/>
        <v>0</v>
      </c>
      <c r="K29" s="46">
        <v>4.2</v>
      </c>
      <c r="L29" s="3">
        <f t="shared" si="1"/>
        <v>0</v>
      </c>
      <c r="M29" s="202">
        <v>14.1</v>
      </c>
      <c r="N29" s="91"/>
      <c r="O29" s="76" t="s">
        <v>106</v>
      </c>
      <c r="P29" s="44">
        <f t="shared" si="2"/>
        <v>0</v>
      </c>
      <c r="Q29" s="48">
        <f t="shared" si="3"/>
        <v>0</v>
      </c>
      <c r="R29" s="92"/>
      <c r="S29" s="74">
        <v>0</v>
      </c>
      <c r="T29" s="44">
        <f t="shared" si="13"/>
        <v>0</v>
      </c>
      <c r="U29" s="44">
        <f t="shared" si="14"/>
        <v>0</v>
      </c>
      <c r="V29" s="50">
        <f t="shared" si="17"/>
        <v>0</v>
      </c>
      <c r="W29" s="50">
        <f t="shared" si="15"/>
        <v>0</v>
      </c>
      <c r="X29" s="50">
        <f t="shared" si="16"/>
        <v>1</v>
      </c>
      <c r="Y29" s="66">
        <v>0</v>
      </c>
      <c r="Z29" s="78">
        <v>1</v>
      </c>
      <c r="AA29" s="79"/>
      <c r="AB29" s="79">
        <v>0</v>
      </c>
      <c r="AC29" s="80">
        <v>0</v>
      </c>
      <c r="AD29" s="54">
        <f t="shared" si="5"/>
        <v>0</v>
      </c>
      <c r="AE29" s="81">
        <v>0</v>
      </c>
      <c r="AF29" s="56">
        <f t="shared" si="6"/>
        <v>0</v>
      </c>
      <c r="AG29" s="82">
        <v>0</v>
      </c>
      <c r="AH29" s="57">
        <f t="shared" si="7"/>
        <v>0</v>
      </c>
      <c r="AI29" s="55">
        <f t="shared" si="8"/>
        <v>0</v>
      </c>
      <c r="AJ29" s="82">
        <v>0</v>
      </c>
      <c r="AK29" s="82">
        <v>0</v>
      </c>
      <c r="AL29" s="84">
        <v>0</v>
      </c>
      <c r="AM29" s="115" t="s">
        <v>55</v>
      </c>
      <c r="AN29" s="116"/>
      <c r="AO29" s="116"/>
      <c r="AP29" s="117"/>
    </row>
    <row r="30" spans="1:43" s="17" customFormat="1" ht="14.15" customHeight="1" x14ac:dyDescent="0.25">
      <c r="A30" s="61">
        <v>26</v>
      </c>
      <c r="B30" s="118">
        <v>15.3</v>
      </c>
      <c r="C30" s="62">
        <v>17.3</v>
      </c>
      <c r="D30" s="44">
        <f t="shared" si="9"/>
        <v>17.3</v>
      </c>
      <c r="E30" s="44">
        <f t="shared" si="10"/>
        <v>17.3</v>
      </c>
      <c r="F30" s="64">
        <v>9.3000000000000007</v>
      </c>
      <c r="G30" s="64">
        <v>12.3</v>
      </c>
      <c r="H30" s="44">
        <f t="shared" si="11"/>
        <v>9.3000000000000007</v>
      </c>
      <c r="I30" s="44">
        <f t="shared" si="12"/>
        <v>9.3000000000000007</v>
      </c>
      <c r="J30" s="45">
        <f t="shared" si="0"/>
        <v>0</v>
      </c>
      <c r="K30" s="46">
        <v>5.4</v>
      </c>
      <c r="L30" s="3">
        <f t="shared" si="1"/>
        <v>0</v>
      </c>
      <c r="M30" s="202">
        <v>14.1</v>
      </c>
      <c r="N30" s="85"/>
      <c r="O30" s="64">
        <v>0.2</v>
      </c>
      <c r="P30" s="44">
        <f t="shared" si="2"/>
        <v>1</v>
      </c>
      <c r="Q30" s="48">
        <f t="shared" si="3"/>
        <v>0.2</v>
      </c>
      <c r="R30" s="95"/>
      <c r="S30" s="64">
        <v>0</v>
      </c>
      <c r="T30" s="44">
        <f t="shared" si="13"/>
        <v>0</v>
      </c>
      <c r="U30" s="44">
        <f t="shared" si="14"/>
        <v>0</v>
      </c>
      <c r="V30" s="50">
        <f t="shared" si="17"/>
        <v>0</v>
      </c>
      <c r="W30" s="50">
        <f t="shared" si="15"/>
        <v>1</v>
      </c>
      <c r="X30" s="50">
        <f t="shared" si="16"/>
        <v>1</v>
      </c>
      <c r="Y30" s="66">
        <v>0</v>
      </c>
      <c r="Z30" s="66">
        <v>1</v>
      </c>
      <c r="AA30" s="67"/>
      <c r="AB30" s="67">
        <v>0</v>
      </c>
      <c r="AC30" s="68">
        <v>0</v>
      </c>
      <c r="AD30" s="69">
        <f t="shared" si="5"/>
        <v>0</v>
      </c>
      <c r="AE30" s="70">
        <v>0</v>
      </c>
      <c r="AF30" s="69">
        <f t="shared" si="6"/>
        <v>0</v>
      </c>
      <c r="AG30" s="70">
        <v>0</v>
      </c>
      <c r="AH30" s="57">
        <f t="shared" si="7"/>
        <v>0</v>
      </c>
      <c r="AI30" s="55">
        <f t="shared" si="8"/>
        <v>0</v>
      </c>
      <c r="AJ30" s="70">
        <v>0</v>
      </c>
      <c r="AK30" s="70">
        <v>0</v>
      </c>
      <c r="AL30" s="72">
        <v>0</v>
      </c>
      <c r="AM30" s="111" t="s">
        <v>56</v>
      </c>
      <c r="AN30" s="112"/>
      <c r="AO30" s="112"/>
      <c r="AP30" s="110"/>
    </row>
    <row r="31" spans="1:43" s="17" customFormat="1" ht="14.15" customHeight="1" x14ac:dyDescent="0.25">
      <c r="A31" s="18">
        <v>27</v>
      </c>
      <c r="B31" s="73">
        <v>13.4</v>
      </c>
      <c r="C31" s="73">
        <v>18.2</v>
      </c>
      <c r="D31" s="44">
        <f t="shared" si="9"/>
        <v>18.2</v>
      </c>
      <c r="E31" s="44">
        <f t="shared" si="10"/>
        <v>18.2</v>
      </c>
      <c r="F31" s="74">
        <v>6.3</v>
      </c>
      <c r="G31" s="88">
        <v>10.3</v>
      </c>
      <c r="H31" s="44">
        <f t="shared" si="11"/>
        <v>6.3</v>
      </c>
      <c r="I31" s="44">
        <f t="shared" si="12"/>
        <v>6.3</v>
      </c>
      <c r="J31" s="45">
        <f t="shared" si="0"/>
        <v>0</v>
      </c>
      <c r="K31" s="46">
        <v>3.9</v>
      </c>
      <c r="L31" s="3">
        <f t="shared" si="1"/>
        <v>0</v>
      </c>
      <c r="M31" s="202">
        <v>13.8</v>
      </c>
      <c r="N31" s="86"/>
      <c r="O31" s="87">
        <v>0</v>
      </c>
      <c r="P31" s="44">
        <f t="shared" si="2"/>
        <v>0</v>
      </c>
      <c r="Q31" s="48">
        <f t="shared" si="3"/>
        <v>0</v>
      </c>
      <c r="R31" s="65"/>
      <c r="S31" s="88">
        <v>0</v>
      </c>
      <c r="T31" s="44">
        <f t="shared" si="13"/>
        <v>0</v>
      </c>
      <c r="U31" s="44">
        <f t="shared" si="14"/>
        <v>0</v>
      </c>
      <c r="V31" s="50">
        <f t="shared" si="17"/>
        <v>0</v>
      </c>
      <c r="W31" s="50">
        <f t="shared" si="15"/>
        <v>0</v>
      </c>
      <c r="X31" s="50">
        <f t="shared" si="16"/>
        <v>1</v>
      </c>
      <c r="Y31" s="78">
        <v>0</v>
      </c>
      <c r="Z31" s="78">
        <v>1</v>
      </c>
      <c r="AA31" s="79"/>
      <c r="AB31" s="79">
        <v>0</v>
      </c>
      <c r="AC31" s="80">
        <v>0</v>
      </c>
      <c r="AD31" s="54">
        <f t="shared" si="5"/>
        <v>0</v>
      </c>
      <c r="AE31" s="81">
        <v>0</v>
      </c>
      <c r="AF31" s="56">
        <f t="shared" si="6"/>
        <v>0</v>
      </c>
      <c r="AG31" s="82">
        <v>0</v>
      </c>
      <c r="AH31" s="57">
        <f t="shared" si="7"/>
        <v>0</v>
      </c>
      <c r="AI31" s="55">
        <f t="shared" si="8"/>
        <v>0</v>
      </c>
      <c r="AJ31" s="82">
        <v>0</v>
      </c>
      <c r="AK31" s="82">
        <v>0</v>
      </c>
      <c r="AL31" s="84">
        <v>0</v>
      </c>
      <c r="AM31" s="222" t="s">
        <v>57</v>
      </c>
      <c r="AN31" s="222"/>
      <c r="AO31" s="222"/>
      <c r="AP31" s="222"/>
    </row>
    <row r="32" spans="1:43" s="17" customFormat="1" ht="14.15" customHeight="1" x14ac:dyDescent="0.25">
      <c r="A32" s="61">
        <v>28</v>
      </c>
      <c r="B32" s="64">
        <v>14.5</v>
      </c>
      <c r="C32" s="62">
        <v>18.2</v>
      </c>
      <c r="D32" s="44">
        <f t="shared" si="9"/>
        <v>18.2</v>
      </c>
      <c r="E32" s="44">
        <f t="shared" si="10"/>
        <v>18.2</v>
      </c>
      <c r="F32" s="64">
        <v>7.2</v>
      </c>
      <c r="G32" s="64">
        <v>9.1999999999999993</v>
      </c>
      <c r="H32" s="44">
        <f t="shared" si="11"/>
        <v>7.2</v>
      </c>
      <c r="I32" s="44">
        <f t="shared" si="12"/>
        <v>7.2</v>
      </c>
      <c r="J32" s="45">
        <f t="shared" si="0"/>
        <v>0</v>
      </c>
      <c r="K32" s="46">
        <v>3.7</v>
      </c>
      <c r="L32" s="3">
        <f t="shared" si="1"/>
        <v>0</v>
      </c>
      <c r="M32" s="202">
        <v>14.2</v>
      </c>
      <c r="N32" s="85"/>
      <c r="O32" s="64">
        <v>0</v>
      </c>
      <c r="P32" s="44">
        <f t="shared" si="2"/>
        <v>0</v>
      </c>
      <c r="Q32" s="48">
        <f t="shared" si="3"/>
        <v>0</v>
      </c>
      <c r="R32" s="65"/>
      <c r="S32" s="64" t="s">
        <v>106</v>
      </c>
      <c r="T32" s="44">
        <f t="shared" si="13"/>
        <v>0</v>
      </c>
      <c r="U32" s="44">
        <f t="shared" si="14"/>
        <v>0</v>
      </c>
      <c r="V32" s="50">
        <f t="shared" si="17"/>
        <v>0</v>
      </c>
      <c r="W32" s="50">
        <f t="shared" si="15"/>
        <v>0</v>
      </c>
      <c r="X32" s="50">
        <f t="shared" si="16"/>
        <v>1</v>
      </c>
      <c r="Y32" s="66">
        <v>0</v>
      </c>
      <c r="Z32" s="66">
        <v>1</v>
      </c>
      <c r="AA32" s="67"/>
      <c r="AB32" s="67">
        <v>0</v>
      </c>
      <c r="AC32" s="68">
        <v>0</v>
      </c>
      <c r="AD32" s="54">
        <f t="shared" si="5"/>
        <v>0</v>
      </c>
      <c r="AE32" s="70">
        <v>0</v>
      </c>
      <c r="AF32" s="69">
        <f t="shared" si="6"/>
        <v>0</v>
      </c>
      <c r="AG32" s="70">
        <v>0</v>
      </c>
      <c r="AH32" s="57">
        <f t="shared" si="7"/>
        <v>0</v>
      </c>
      <c r="AI32" s="55">
        <f t="shared" si="8"/>
        <v>0</v>
      </c>
      <c r="AJ32" s="70">
        <v>0</v>
      </c>
      <c r="AK32" s="70">
        <v>0</v>
      </c>
      <c r="AL32" s="72">
        <v>0</v>
      </c>
      <c r="AM32" s="111" t="s">
        <v>58</v>
      </c>
      <c r="AN32" s="112"/>
      <c r="AO32" s="112"/>
      <c r="AP32" s="110"/>
    </row>
    <row r="33" spans="1:42" s="17" customFormat="1" ht="14.15" customHeight="1" x14ac:dyDescent="0.25">
      <c r="A33" s="29">
        <v>29</v>
      </c>
      <c r="B33" s="119">
        <v>9.8000000000000007</v>
      </c>
      <c r="C33" s="120">
        <v>14.8</v>
      </c>
      <c r="D33" s="44">
        <f t="shared" si="9"/>
        <v>14.8</v>
      </c>
      <c r="E33" s="44">
        <f t="shared" si="10"/>
        <v>14.8</v>
      </c>
      <c r="F33" s="119">
        <v>3.7</v>
      </c>
      <c r="G33" s="119">
        <v>8.6</v>
      </c>
      <c r="H33" s="44">
        <f t="shared" si="11"/>
        <v>3.7</v>
      </c>
      <c r="I33" s="44">
        <f t="shared" si="12"/>
        <v>3.7</v>
      </c>
      <c r="J33" s="45">
        <f t="shared" si="0"/>
        <v>0</v>
      </c>
      <c r="K33" s="46">
        <v>1.4</v>
      </c>
      <c r="L33" s="3">
        <f t="shared" si="1"/>
        <v>0</v>
      </c>
      <c r="M33" s="202">
        <v>14.1</v>
      </c>
      <c r="N33" s="92"/>
      <c r="O33" s="120" t="s">
        <v>106</v>
      </c>
      <c r="P33" s="44">
        <f t="shared" si="2"/>
        <v>1</v>
      </c>
      <c r="Q33" s="48">
        <f t="shared" si="3"/>
        <v>0.2</v>
      </c>
      <c r="R33" s="92"/>
      <c r="S33" s="120">
        <v>0.2</v>
      </c>
      <c r="T33" s="44">
        <f t="shared" si="13"/>
        <v>0</v>
      </c>
      <c r="U33" s="44">
        <f t="shared" si="14"/>
        <v>0</v>
      </c>
      <c r="V33" s="50">
        <f t="shared" si="17"/>
        <v>0</v>
      </c>
      <c r="W33" s="50">
        <f t="shared" si="15"/>
        <v>1</v>
      </c>
      <c r="X33" s="50">
        <f t="shared" si="16"/>
        <v>1</v>
      </c>
      <c r="Y33" s="121">
        <v>0</v>
      </c>
      <c r="Z33" s="121">
        <v>1</v>
      </c>
      <c r="AA33" s="122"/>
      <c r="AB33" s="122">
        <v>0</v>
      </c>
      <c r="AC33" s="123">
        <v>0</v>
      </c>
      <c r="AD33" s="54">
        <f t="shared" si="5"/>
        <v>0</v>
      </c>
      <c r="AE33" s="124">
        <v>0</v>
      </c>
      <c r="AF33" s="69">
        <f t="shared" si="6"/>
        <v>0</v>
      </c>
      <c r="AG33" s="124">
        <v>0</v>
      </c>
      <c r="AH33" s="57">
        <f t="shared" si="7"/>
        <v>0</v>
      </c>
      <c r="AI33" s="55">
        <f t="shared" si="8"/>
        <v>0</v>
      </c>
      <c r="AJ33" s="124">
        <v>0</v>
      </c>
      <c r="AK33" s="124">
        <v>0</v>
      </c>
      <c r="AL33" s="125">
        <v>0</v>
      </c>
      <c r="AM33" s="222" t="s">
        <v>59</v>
      </c>
      <c r="AN33" s="222"/>
      <c r="AO33" s="222"/>
      <c r="AP33" s="222"/>
    </row>
    <row r="34" spans="1:42" s="17" customFormat="1" ht="14.15" customHeight="1" x14ac:dyDescent="0.25">
      <c r="A34" s="29">
        <v>30</v>
      </c>
      <c r="B34" s="119">
        <v>11.7</v>
      </c>
      <c r="C34" s="120">
        <v>15.8</v>
      </c>
      <c r="D34" s="44">
        <f t="shared" si="9"/>
        <v>15.8</v>
      </c>
      <c r="E34" s="44">
        <f t="shared" si="10"/>
        <v>15.8</v>
      </c>
      <c r="F34" s="120">
        <v>6.7</v>
      </c>
      <c r="G34" s="120">
        <v>8.1</v>
      </c>
      <c r="H34" s="44">
        <f t="shared" si="11"/>
        <v>6.7</v>
      </c>
      <c r="I34" s="44">
        <f t="shared" si="12"/>
        <v>6.7</v>
      </c>
      <c r="J34" s="45">
        <f t="shared" si="0"/>
        <v>0</v>
      </c>
      <c r="K34" s="46">
        <v>4.5</v>
      </c>
      <c r="L34" s="3">
        <f t="shared" si="1"/>
        <v>0</v>
      </c>
      <c r="M34" s="202">
        <v>13.7</v>
      </c>
      <c r="N34" s="92"/>
      <c r="O34" s="120" t="s">
        <v>106</v>
      </c>
      <c r="P34" s="44">
        <f t="shared" si="2"/>
        <v>1</v>
      </c>
      <c r="Q34" s="48">
        <f t="shared" si="3"/>
        <v>1</v>
      </c>
      <c r="R34" s="77"/>
      <c r="S34" s="120">
        <v>1</v>
      </c>
      <c r="T34" s="44">
        <f t="shared" si="13"/>
        <v>0</v>
      </c>
      <c r="U34" s="44">
        <f t="shared" si="14"/>
        <v>0</v>
      </c>
      <c r="V34" s="50">
        <f t="shared" si="17"/>
        <v>1</v>
      </c>
      <c r="W34" s="50">
        <f t="shared" si="15"/>
        <v>1</v>
      </c>
      <c r="X34" s="50">
        <f t="shared" si="16"/>
        <v>1</v>
      </c>
      <c r="Y34" s="121">
        <v>0</v>
      </c>
      <c r="Z34" s="121">
        <v>1</v>
      </c>
      <c r="AA34" s="122"/>
      <c r="AB34" s="122">
        <v>0</v>
      </c>
      <c r="AC34" s="123">
        <v>0</v>
      </c>
      <c r="AD34" s="54">
        <f t="shared" si="5"/>
        <v>0</v>
      </c>
      <c r="AE34" s="124">
        <v>0</v>
      </c>
      <c r="AF34" s="69">
        <f t="shared" si="6"/>
        <v>0</v>
      </c>
      <c r="AG34" s="129">
        <v>0</v>
      </c>
      <c r="AH34" s="57">
        <f t="shared" si="7"/>
        <v>0</v>
      </c>
      <c r="AI34" s="55">
        <f t="shared" si="8"/>
        <v>0</v>
      </c>
      <c r="AJ34" s="124">
        <v>0</v>
      </c>
      <c r="AK34" s="124">
        <v>0</v>
      </c>
      <c r="AL34" s="125">
        <v>0</v>
      </c>
      <c r="AM34" s="126" t="s">
        <v>60</v>
      </c>
      <c r="AN34" s="127"/>
      <c r="AO34" s="127"/>
      <c r="AP34" s="128"/>
    </row>
    <row r="35" spans="1:42" s="17" customFormat="1" ht="14.15" customHeight="1" x14ac:dyDescent="0.25">
      <c r="A35" s="29">
        <v>31</v>
      </c>
      <c r="B35" s="120">
        <v>12.8</v>
      </c>
      <c r="C35" s="119">
        <v>15.1</v>
      </c>
      <c r="D35" s="44">
        <f t="shared" si="9"/>
        <v>15.1</v>
      </c>
      <c r="E35" s="44">
        <f t="shared" si="10"/>
        <v>15.1</v>
      </c>
      <c r="F35" s="120">
        <v>7</v>
      </c>
      <c r="G35" s="119">
        <v>8.6999999999999993</v>
      </c>
      <c r="H35" s="44">
        <f t="shared" si="11"/>
        <v>7</v>
      </c>
      <c r="I35" s="44">
        <f t="shared" si="12"/>
        <v>7</v>
      </c>
      <c r="J35" s="45">
        <f t="shared" si="0"/>
        <v>0</v>
      </c>
      <c r="K35" s="62">
        <v>4</v>
      </c>
      <c r="L35" s="3">
        <f t="shared" si="1"/>
        <v>0</v>
      </c>
      <c r="M35" s="202">
        <v>13.8</v>
      </c>
      <c r="N35" s="209"/>
      <c r="O35" s="237">
        <v>3</v>
      </c>
      <c r="P35" s="44">
        <f t="shared" si="2"/>
        <v>1</v>
      </c>
      <c r="Q35" s="48">
        <f t="shared" si="3"/>
        <v>8</v>
      </c>
      <c r="R35" s="209"/>
      <c r="S35" s="237">
        <v>5</v>
      </c>
      <c r="T35" s="44">
        <f t="shared" si="13"/>
        <v>0</v>
      </c>
      <c r="U35" s="44">
        <f t="shared" si="14"/>
        <v>0</v>
      </c>
      <c r="V35" s="50">
        <f t="shared" si="17"/>
        <v>1</v>
      </c>
      <c r="W35" s="50">
        <f t="shared" si="15"/>
        <v>1</v>
      </c>
      <c r="X35" s="50">
        <f t="shared" si="16"/>
        <v>1</v>
      </c>
      <c r="Y35" s="130">
        <v>0</v>
      </c>
      <c r="Z35" s="121">
        <v>1</v>
      </c>
      <c r="AA35" s="122"/>
      <c r="AB35" s="122">
        <v>0</v>
      </c>
      <c r="AC35" s="123">
        <v>0</v>
      </c>
      <c r="AD35" s="54">
        <f t="shared" si="5"/>
        <v>0</v>
      </c>
      <c r="AE35" s="124">
        <v>0</v>
      </c>
      <c r="AF35" s="69">
        <f t="shared" si="6"/>
        <v>0</v>
      </c>
      <c r="AG35" s="124">
        <v>0</v>
      </c>
      <c r="AH35" s="57">
        <f t="shared" si="7"/>
        <v>0</v>
      </c>
      <c r="AI35" s="55">
        <f t="shared" si="8"/>
        <v>0</v>
      </c>
      <c r="AJ35" s="124">
        <v>0</v>
      </c>
      <c r="AK35" s="124">
        <v>0</v>
      </c>
      <c r="AL35" s="125">
        <v>0</v>
      </c>
      <c r="AM35" s="222" t="s">
        <v>61</v>
      </c>
      <c r="AN35" s="222"/>
      <c r="AO35" s="222"/>
      <c r="AP35" s="222"/>
    </row>
    <row r="36" spans="1:42" s="28" customFormat="1" ht="14.15" customHeight="1" x14ac:dyDescent="0.25">
      <c r="A36" s="29"/>
      <c r="B36" s="119"/>
      <c r="C36" s="119"/>
      <c r="D36" s="119"/>
      <c r="E36" s="119"/>
      <c r="F36" s="119"/>
      <c r="G36" s="119"/>
      <c r="H36" s="119"/>
      <c r="I36" s="119"/>
      <c r="J36" s="131"/>
      <c r="K36" s="119"/>
      <c r="L36" s="3"/>
      <c r="M36" s="203"/>
      <c r="N36" s="132"/>
      <c r="O36" s="119"/>
      <c r="P36" s="119"/>
      <c r="Q36" s="133"/>
      <c r="R36" s="132"/>
      <c r="S36" s="119"/>
      <c r="T36" s="119"/>
      <c r="U36" s="119"/>
      <c r="V36" s="64"/>
      <c r="W36" s="64"/>
      <c r="X36" s="119"/>
      <c r="Y36" s="134" t="s">
        <v>63</v>
      </c>
      <c r="Z36" s="121" t="s">
        <v>64</v>
      </c>
      <c r="AA36" s="122" t="s">
        <v>64</v>
      </c>
      <c r="AB36" s="122" t="s">
        <v>64</v>
      </c>
      <c r="AC36" s="121" t="s">
        <v>64</v>
      </c>
      <c r="AD36" s="135"/>
      <c r="AE36" s="122" t="s">
        <v>64</v>
      </c>
      <c r="AF36" s="122"/>
      <c r="AG36" s="122" t="s">
        <v>64</v>
      </c>
      <c r="AH36" s="122"/>
      <c r="AI36" s="122"/>
      <c r="AJ36" s="124" t="s">
        <v>64</v>
      </c>
      <c r="AK36" s="124" t="s">
        <v>64</v>
      </c>
      <c r="AL36" s="125" t="s">
        <v>64</v>
      </c>
      <c r="AM36" s="111" t="s">
        <v>62</v>
      </c>
      <c r="AN36" s="112"/>
      <c r="AO36" s="112"/>
      <c r="AP36" s="110"/>
    </row>
    <row r="37" spans="1:42" s="17" customFormat="1" ht="14.15" customHeight="1" x14ac:dyDescent="0.25">
      <c r="A37" s="136" t="s">
        <v>66</v>
      </c>
      <c r="B37" s="137">
        <f t="shared" ref="B37:I37" si="18">SUM(B5:B35)</f>
        <v>406.69999999999993</v>
      </c>
      <c r="C37" s="137">
        <f t="shared" si="18"/>
        <v>543.1</v>
      </c>
      <c r="D37" s="137">
        <f t="shared" si="18"/>
        <v>543.20000000000005</v>
      </c>
      <c r="E37" s="137">
        <f t="shared" si="18"/>
        <v>543.20000000000005</v>
      </c>
      <c r="F37" s="137">
        <f t="shared" si="18"/>
        <v>240.80000000000004</v>
      </c>
      <c r="G37" s="137">
        <f t="shared" si="18"/>
        <v>336.50000000000006</v>
      </c>
      <c r="H37" s="137">
        <f t="shared" si="18"/>
        <v>239.40000000000003</v>
      </c>
      <c r="I37" s="137">
        <f t="shared" si="18"/>
        <v>239.40000000000003</v>
      </c>
      <c r="J37" s="138"/>
      <c r="K37" s="137">
        <f>SUM(K5:K35)</f>
        <v>158.49999999999997</v>
      </c>
      <c r="L37" s="3"/>
      <c r="M37" s="205">
        <f>SUM(M5:M35)</f>
        <v>414.50000000000011</v>
      </c>
      <c r="N37" s="139"/>
      <c r="O37" s="140">
        <f>SUM(O5:O35)</f>
        <v>29.799999999999994</v>
      </c>
      <c r="P37" s="137"/>
      <c r="Q37" s="141"/>
      <c r="R37" s="139"/>
      <c r="S37" s="137">
        <f>SUM(S5:S35)</f>
        <v>19.799999999999997</v>
      </c>
      <c r="T37" s="137"/>
      <c r="U37" s="137"/>
      <c r="V37" s="137"/>
      <c r="W37" s="137"/>
      <c r="X37" s="137">
        <f>SUM(X5:X35)</f>
        <v>31</v>
      </c>
      <c r="Y37" s="142"/>
      <c r="Z37" s="142"/>
      <c r="AA37" s="143"/>
      <c r="AB37" s="143"/>
      <c r="AC37" s="144">
        <f>SUM(AD5:AD35)</f>
        <v>0</v>
      </c>
      <c r="AD37" s="145"/>
      <c r="AE37" s="146">
        <f>SUM(AE5:AE35)</f>
        <v>0</v>
      </c>
      <c r="AF37" s="146"/>
      <c r="AG37" s="145">
        <f>SUM(AH5:AH35)</f>
        <v>0</v>
      </c>
      <c r="AH37" s="147"/>
      <c r="AI37" s="147"/>
      <c r="AJ37" s="145">
        <f>SUM(AJ5:AJ35)</f>
        <v>0</v>
      </c>
      <c r="AK37" s="145">
        <f>SUM(AK5:AK35)</f>
        <v>0</v>
      </c>
      <c r="AL37" s="148">
        <f>SUM(AL5:AL35)</f>
        <v>0</v>
      </c>
      <c r="AM37" s="108" t="s">
        <v>65</v>
      </c>
      <c r="AN37" s="109"/>
      <c r="AO37" s="109"/>
      <c r="AP37" s="110"/>
    </row>
    <row r="38" spans="1:42" s="28" customFormat="1" ht="14.15" customHeight="1" x14ac:dyDescent="0.25">
      <c r="A38" s="136" t="s">
        <v>68</v>
      </c>
      <c r="B38" s="137">
        <f t="shared" ref="B38:I38" si="19">AVERAGE(B5:B35)</f>
        <v>13.119354838709675</v>
      </c>
      <c r="C38" s="137">
        <f t="shared" si="19"/>
        <v>17.519354838709678</v>
      </c>
      <c r="D38" s="137">
        <f t="shared" si="19"/>
        <v>17.522580645161291</v>
      </c>
      <c r="E38" s="137">
        <f t="shared" si="19"/>
        <v>17.522580645161291</v>
      </c>
      <c r="F38" s="137">
        <f t="shared" si="19"/>
        <v>7.7677419354838726</v>
      </c>
      <c r="G38" s="137">
        <f t="shared" si="19"/>
        <v>10.854838709677422</v>
      </c>
      <c r="H38" s="137">
        <f t="shared" si="19"/>
        <v>7.7225806451612913</v>
      </c>
      <c r="I38" s="137">
        <f t="shared" si="19"/>
        <v>7.7225806451612913</v>
      </c>
      <c r="J38" s="138"/>
      <c r="K38" s="137">
        <f>AVERAGE(K5:K35)</f>
        <v>5.1129032258064511</v>
      </c>
      <c r="L38" s="3"/>
      <c r="M38" s="205">
        <f>AVERAGE(M5:M35)</f>
        <v>13.370967741935488</v>
      </c>
      <c r="N38" s="139"/>
      <c r="O38" s="87"/>
      <c r="P38" s="149"/>
      <c r="Q38" s="141"/>
      <c r="R38" s="150"/>
      <c r="S38" s="137"/>
      <c r="T38" s="137"/>
      <c r="U38" s="137"/>
      <c r="V38" s="149"/>
      <c r="W38" s="137"/>
      <c r="X38" s="137"/>
      <c r="Y38" s="151"/>
      <c r="Z38" s="142"/>
      <c r="AA38" s="143"/>
      <c r="AB38" s="143"/>
      <c r="AC38" s="152"/>
      <c r="AD38" s="153"/>
      <c r="AE38" s="153"/>
      <c r="AF38" s="153"/>
      <c r="AG38" s="145">
        <f>SUM(AI5:AI35)</f>
        <v>0</v>
      </c>
      <c r="AH38" s="153"/>
      <c r="AI38" s="153"/>
      <c r="AJ38" s="147"/>
      <c r="AK38" s="147"/>
      <c r="AL38" s="154"/>
      <c r="AM38" s="111" t="s">
        <v>67</v>
      </c>
      <c r="AN38" s="112"/>
      <c r="AO38" s="112"/>
      <c r="AP38" s="110"/>
    </row>
    <row r="39" spans="1:42" s="17" customFormat="1" ht="14.15" customHeight="1" x14ac:dyDescent="0.25">
      <c r="A39" s="136" t="s">
        <v>70</v>
      </c>
      <c r="B39" s="137">
        <f t="shared" ref="B39:I39" si="20">MAX(B5:B35)</f>
        <v>15.8</v>
      </c>
      <c r="C39" s="137">
        <f t="shared" si="20"/>
        <v>21.9</v>
      </c>
      <c r="D39" s="137">
        <f t="shared" si="20"/>
        <v>21.9</v>
      </c>
      <c r="E39" s="137">
        <f t="shared" si="20"/>
        <v>21.9</v>
      </c>
      <c r="F39" s="137">
        <f t="shared" si="20"/>
        <v>12.3</v>
      </c>
      <c r="G39" s="137">
        <f t="shared" si="20"/>
        <v>13.8</v>
      </c>
      <c r="H39" s="137">
        <f t="shared" si="20"/>
        <v>12.3</v>
      </c>
      <c r="I39" s="137">
        <f t="shared" si="20"/>
        <v>12.3</v>
      </c>
      <c r="J39" s="138"/>
      <c r="K39" s="137">
        <f>MAX(K5:K35)</f>
        <v>11</v>
      </c>
      <c r="L39" s="3"/>
      <c r="M39" s="205">
        <f>MAX(M5:M35)</f>
        <v>15</v>
      </c>
      <c r="N39" s="139"/>
      <c r="O39" s="155">
        <f>MAX(O5:O35)</f>
        <v>6</v>
      </c>
      <c r="P39" s="137"/>
      <c r="Q39" s="141"/>
      <c r="R39" s="139"/>
      <c r="S39" s="137">
        <f>MAX(S5:S35)</f>
        <v>5</v>
      </c>
      <c r="T39" s="137"/>
      <c r="U39" s="137"/>
      <c r="V39" s="137"/>
      <c r="W39" s="137"/>
      <c r="X39" s="137"/>
      <c r="Y39" s="142"/>
      <c r="Z39" s="142"/>
      <c r="AA39" s="143"/>
      <c r="AB39" s="143"/>
      <c r="AC39" s="156"/>
      <c r="AD39" s="143"/>
      <c r="AE39" s="143"/>
      <c r="AF39" s="143"/>
      <c r="AG39" s="143"/>
      <c r="AH39" s="143"/>
      <c r="AI39" s="143"/>
      <c r="AJ39" s="145"/>
      <c r="AK39" s="145"/>
      <c r="AL39" s="148"/>
      <c r="AM39" s="222" t="s">
        <v>69</v>
      </c>
      <c r="AN39" s="222"/>
      <c r="AO39" s="222"/>
      <c r="AP39" s="222"/>
    </row>
    <row r="40" spans="1:42" s="28" customFormat="1" ht="14.15" customHeight="1" x14ac:dyDescent="0.25">
      <c r="A40" s="157" t="s">
        <v>72</v>
      </c>
      <c r="B40" s="158">
        <f t="shared" ref="B40:I40" si="21">MIN(B5:B35)</f>
        <v>9.8000000000000007</v>
      </c>
      <c r="C40" s="158">
        <f t="shared" si="21"/>
        <v>11.6</v>
      </c>
      <c r="D40" s="158">
        <f t="shared" si="21"/>
        <v>11.6</v>
      </c>
      <c r="E40" s="158">
        <f t="shared" si="21"/>
        <v>11.6</v>
      </c>
      <c r="F40" s="158">
        <f t="shared" si="21"/>
        <v>2.8</v>
      </c>
      <c r="G40" s="158">
        <f t="shared" si="21"/>
        <v>8.1</v>
      </c>
      <c r="H40" s="158">
        <f t="shared" si="21"/>
        <v>2.8</v>
      </c>
      <c r="I40" s="158">
        <f t="shared" si="21"/>
        <v>2.8</v>
      </c>
      <c r="J40" s="159"/>
      <c r="K40" s="158">
        <f>MIN(K5:K35)</f>
        <v>-0.4</v>
      </c>
      <c r="L40" s="3"/>
      <c r="M40" s="205">
        <f>MIN(M5:M35)</f>
        <v>11.3</v>
      </c>
      <c r="N40" s="160"/>
      <c r="O40" s="161"/>
      <c r="P40" s="162"/>
      <c r="Q40" s="163"/>
      <c r="R40" s="164"/>
      <c r="S40" s="158"/>
      <c r="T40" s="158"/>
      <c r="U40" s="158"/>
      <c r="V40" s="162"/>
      <c r="W40" s="158"/>
      <c r="X40" s="158"/>
      <c r="Y40" s="165"/>
      <c r="Z40" s="166"/>
      <c r="AA40" s="167"/>
      <c r="AB40" s="167"/>
      <c r="AC40" s="168"/>
      <c r="AD40" s="169"/>
      <c r="AE40" s="169"/>
      <c r="AF40" s="169"/>
      <c r="AG40" s="169"/>
      <c r="AH40" s="169"/>
      <c r="AI40" s="169"/>
      <c r="AJ40" s="170"/>
      <c r="AK40" s="170"/>
      <c r="AL40" s="171"/>
      <c r="AM40" s="111" t="s">
        <v>71</v>
      </c>
      <c r="AN40" s="112"/>
      <c r="AO40" s="112"/>
      <c r="AP40" s="110"/>
    </row>
    <row r="41" spans="1:42" s="28" customFormat="1" ht="14.15" customHeight="1" x14ac:dyDescent="0.25">
      <c r="A41" s="157"/>
      <c r="B41" s="158"/>
      <c r="C41" s="158"/>
      <c r="D41" s="158"/>
      <c r="E41" s="158"/>
      <c r="F41" s="158"/>
      <c r="G41" s="158"/>
      <c r="H41" s="158"/>
      <c r="I41" s="158"/>
      <c r="J41" s="159"/>
      <c r="K41" s="158"/>
      <c r="L41" s="3"/>
      <c r="M41" s="204"/>
      <c r="N41" s="160"/>
      <c r="O41" s="172"/>
      <c r="P41" s="162"/>
      <c r="Q41" s="163"/>
      <c r="R41" s="164"/>
      <c r="S41" s="158"/>
      <c r="T41" s="158"/>
      <c r="U41" s="158"/>
      <c r="V41" s="162"/>
      <c r="W41" s="158"/>
      <c r="X41" s="158"/>
      <c r="Y41" s="165"/>
      <c r="Z41" s="166"/>
      <c r="AA41" s="167"/>
      <c r="AB41" s="167"/>
      <c r="AC41" s="168"/>
      <c r="AD41" s="169"/>
      <c r="AE41" s="169"/>
      <c r="AF41" s="169"/>
      <c r="AG41" s="169"/>
      <c r="AH41" s="169"/>
      <c r="AI41" s="169"/>
      <c r="AJ41" s="170"/>
      <c r="AK41" s="170"/>
      <c r="AL41" s="171"/>
      <c r="AM41" s="108" t="s">
        <v>73</v>
      </c>
      <c r="AN41" s="109"/>
      <c r="AO41" s="109"/>
      <c r="AP41" s="110"/>
    </row>
    <row r="42" spans="1:42" s="1" customFormat="1" ht="36.65" customHeight="1" x14ac:dyDescent="0.25">
      <c r="A42" s="219" t="s">
        <v>74</v>
      </c>
      <c r="B42" s="219"/>
      <c r="C42" s="173">
        <f>D38</f>
        <v>17.522580645161291</v>
      </c>
      <c r="D42" s="173"/>
      <c r="E42" s="174"/>
      <c r="F42"/>
      <c r="G42" s="220" t="s">
        <v>75</v>
      </c>
      <c r="H42" s="220"/>
      <c r="I42" s="220"/>
      <c r="J42" s="220"/>
      <c r="K42" s="220"/>
      <c r="L42" s="220"/>
      <c r="M42" s="220"/>
      <c r="N42" s="220"/>
      <c r="O42" s="220"/>
      <c r="P42" s="175"/>
      <c r="Q42" s="176"/>
      <c r="R42" s="221">
        <f>C42-AN42</f>
        <v>1.9225806451612915</v>
      </c>
      <c r="S42" s="221"/>
      <c r="T42" s="193"/>
      <c r="U42" s="193"/>
      <c r="V42" s="177"/>
      <c r="W42" s="178"/>
      <c r="X42" s="178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9" t="s">
        <v>76</v>
      </c>
      <c r="AN42" s="180">
        <v>15.6</v>
      </c>
      <c r="AO42" s="177"/>
      <c r="AP42" s="177"/>
    </row>
    <row r="43" spans="1:42" ht="36.65" customHeight="1" x14ac:dyDescent="0.25">
      <c r="A43" s="220" t="s">
        <v>77</v>
      </c>
      <c r="B43" s="220"/>
      <c r="C43" s="173">
        <f>I38</f>
        <v>7.7225806451612913</v>
      </c>
      <c r="D43" s="189"/>
      <c r="G43" s="220" t="s">
        <v>75</v>
      </c>
      <c r="H43" s="220"/>
      <c r="I43" s="220"/>
      <c r="J43" s="220"/>
      <c r="K43" s="220"/>
      <c r="L43" s="220"/>
      <c r="M43" s="220"/>
      <c r="N43" s="220"/>
      <c r="O43" s="220"/>
      <c r="P43" s="175"/>
      <c r="Q43" s="176"/>
      <c r="R43" s="221">
        <f>C43-AN43</f>
        <v>1.7225806451612913</v>
      </c>
      <c r="S43" s="221"/>
      <c r="T43" s="193"/>
      <c r="U43" s="193"/>
      <c r="AM43" s="179" t="s">
        <v>78</v>
      </c>
      <c r="AN43" s="180">
        <v>6</v>
      </c>
    </row>
    <row r="44" spans="1:42" ht="36.65" customHeight="1" x14ac:dyDescent="0.25">
      <c r="A44" s="217" t="s">
        <v>79</v>
      </c>
      <c r="B44" s="217"/>
      <c r="C44" s="183">
        <f>AN10</f>
        <v>49.599999999999994</v>
      </c>
      <c r="D44" s="189"/>
      <c r="G44" s="217" t="s">
        <v>99</v>
      </c>
      <c r="H44" s="217"/>
      <c r="I44" s="217"/>
      <c r="J44" s="217"/>
      <c r="K44" s="217"/>
      <c r="L44" s="217"/>
      <c r="M44" s="217"/>
      <c r="N44" s="217"/>
      <c r="O44" s="217"/>
      <c r="P44" s="184"/>
      <c r="Q44" s="185"/>
      <c r="R44" s="218">
        <f>(AN10/(AN44*(X37/A35)))</f>
        <v>0.88571428571428557</v>
      </c>
      <c r="S44" s="218"/>
      <c r="T44" s="194"/>
      <c r="U44" s="194"/>
      <c r="Y44" s="212" t="s">
        <v>98</v>
      </c>
      <c r="Z44" s="213"/>
      <c r="AA44" s="213"/>
      <c r="AB44" s="213"/>
      <c r="AC44" s="213"/>
      <c r="AD44" s="213"/>
      <c r="AE44" s="213"/>
      <c r="AF44" s="199"/>
      <c r="AG44" s="214">
        <f>AN10/AN44</f>
        <v>0.88571428571428557</v>
      </c>
      <c r="AH44" s="215"/>
      <c r="AI44" s="215"/>
      <c r="AJ44" s="215"/>
      <c r="AK44" s="215"/>
      <c r="AL44" s="216"/>
      <c r="AM44" s="181" t="s">
        <v>80</v>
      </c>
      <c r="AN44" s="182">
        <v>56</v>
      </c>
    </row>
    <row r="45" spans="1:42" ht="30.75" customHeight="1" x14ac:dyDescent="0.25">
      <c r="A45" s="223" t="s">
        <v>81</v>
      </c>
      <c r="B45" s="223"/>
      <c r="C45" s="197">
        <f>(C42+C43)/2</f>
        <v>12.622580645161291</v>
      </c>
      <c r="D45" s="190"/>
      <c r="G45" s="223" t="s">
        <v>75</v>
      </c>
      <c r="H45" s="223"/>
      <c r="I45" s="223"/>
      <c r="J45" s="223"/>
      <c r="K45" s="223"/>
      <c r="L45" s="223"/>
      <c r="M45" s="223"/>
      <c r="N45" s="223"/>
      <c r="O45" s="223"/>
      <c r="P45" s="186"/>
      <c r="Q45" s="187"/>
      <c r="R45" s="224">
        <f>C45-AN45</f>
        <v>1.82258064516129</v>
      </c>
      <c r="S45" s="224"/>
      <c r="T45" s="195"/>
      <c r="U45" s="195"/>
      <c r="AM45" s="188" t="s">
        <v>82</v>
      </c>
      <c r="AN45" s="197">
        <f>(AN42+AN43)/2</f>
        <v>10.8</v>
      </c>
    </row>
  </sheetData>
  <sheetProtection selectLockedCells="1" selectUnlockedCells="1"/>
  <mergeCells count="32">
    <mergeCell ref="A45:B45"/>
    <mergeCell ref="G45:O45"/>
    <mergeCell ref="R45:S45"/>
    <mergeCell ref="A1:AK1"/>
    <mergeCell ref="AM1:AP1"/>
    <mergeCell ref="N2:S2"/>
    <mergeCell ref="Z2:AB2"/>
    <mergeCell ref="N3:V3"/>
    <mergeCell ref="AC3:AL3"/>
    <mergeCell ref="AM3:AP3"/>
    <mergeCell ref="N4:O4"/>
    <mergeCell ref="R4:S4"/>
    <mergeCell ref="AM4:AN4"/>
    <mergeCell ref="AM13:AP13"/>
    <mergeCell ref="AM20:AP20"/>
    <mergeCell ref="AM21:AP21"/>
    <mergeCell ref="AM24:AP24"/>
    <mergeCell ref="AM31:AP31"/>
    <mergeCell ref="AM33:AP33"/>
    <mergeCell ref="AM35:AP35"/>
    <mergeCell ref="AM39:AP39"/>
    <mergeCell ref="A42:B42"/>
    <mergeCell ref="G42:O42"/>
    <mergeCell ref="R42:S42"/>
    <mergeCell ref="A43:B43"/>
    <mergeCell ref="G43:O43"/>
    <mergeCell ref="R43:S43"/>
    <mergeCell ref="Y44:AE44"/>
    <mergeCell ref="AG44:AL44"/>
    <mergeCell ref="A44:B44"/>
    <mergeCell ref="G44:O44"/>
    <mergeCell ref="R44:S44"/>
  </mergeCells>
  <conditionalFormatting sqref="R42:U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R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R45:U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G44:AL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2022-06-01T09:32:55Z</dcterms:modified>
</cp:coreProperties>
</file>